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10_1500_1_basil_13" sheetId="1" r:id="rId1"/>
  </sheets>
  <calcPr calcId="162913"/>
</workbook>
</file>

<file path=xl/calcChain.xml><?xml version="1.0" encoding="utf-8"?>
<calcChain xmlns="http://schemas.openxmlformats.org/spreadsheetml/2006/main">
  <c r="Z14" i="1" l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X13" i="1"/>
  <c r="Y13" i="1"/>
  <c r="Z13" i="1"/>
  <c r="AH13" i="1"/>
  <c r="AJ13" i="1" s="1"/>
  <c r="BG13" i="1"/>
  <c r="E13" i="1" s="1"/>
  <c r="BH13" i="1"/>
  <c r="AD13" i="1" s="1"/>
  <c r="BI13" i="1"/>
  <c r="BJ13" i="1"/>
  <c r="BK13" i="1"/>
  <c r="BP13" i="1"/>
  <c r="BQ13" i="1" s="1"/>
  <c r="BS13" i="1"/>
  <c r="CA13" i="1"/>
  <c r="O13" i="1" s="1"/>
  <c r="CB13" i="1"/>
  <c r="CC13" i="1"/>
  <c r="P13" i="1" s="1"/>
  <c r="CD13" i="1"/>
  <c r="CE13" i="1"/>
  <c r="E14" i="1"/>
  <c r="Q14" i="1"/>
  <c r="V14" i="1"/>
  <c r="CB14" i="1" s="1"/>
  <c r="X14" i="1"/>
  <c r="Y14" i="1"/>
  <c r="AH14" i="1"/>
  <c r="AJ14" i="1" s="1"/>
  <c r="BG14" i="1"/>
  <c r="BH14" i="1"/>
  <c r="AD14" i="1" s="1"/>
  <c r="BI14" i="1"/>
  <c r="BJ14" i="1"/>
  <c r="BK14" i="1"/>
  <c r="BP14" i="1"/>
  <c r="BQ14" i="1" s="1"/>
  <c r="BS14" i="1"/>
  <c r="CA14" i="1"/>
  <c r="O14" i="1" s="1"/>
  <c r="CC14" i="1"/>
  <c r="P14" i="1" s="1"/>
  <c r="CD14" i="1"/>
  <c r="CE14" i="1"/>
  <c r="Q15" i="1"/>
  <c r="V15" i="1"/>
  <c r="AC15" i="1" s="1"/>
  <c r="X15" i="1"/>
  <c r="Y15" i="1"/>
  <c r="AH15" i="1"/>
  <c r="AJ15" i="1" s="1"/>
  <c r="BG15" i="1"/>
  <c r="E15" i="1" s="1"/>
  <c r="BH15" i="1"/>
  <c r="AD15" i="1" s="1"/>
  <c r="BI15" i="1"/>
  <c r="BJ15" i="1"/>
  <c r="BK15" i="1"/>
  <c r="BP15" i="1"/>
  <c r="BQ15" i="1" s="1"/>
  <c r="BT15" i="1" s="1"/>
  <c r="BS15" i="1"/>
  <c r="CA15" i="1"/>
  <c r="O15" i="1" s="1"/>
  <c r="CC15" i="1"/>
  <c r="P15" i="1" s="1"/>
  <c r="CD15" i="1"/>
  <c r="CE15" i="1"/>
  <c r="Q16" i="1"/>
  <c r="AC16" i="1" s="1"/>
  <c r="V16" i="1"/>
  <c r="CB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T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T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/>
  <c r="BG18" i="1"/>
  <c r="E18" i="1" s="1"/>
  <c r="BI18" i="1"/>
  <c r="BJ18" i="1"/>
  <c r="BK18" i="1"/>
  <c r="BP18" i="1"/>
  <c r="BQ18" i="1" s="1"/>
  <c r="BS18" i="1"/>
  <c r="CA18" i="1"/>
  <c r="O18" i="1" s="1"/>
  <c r="CC18" i="1"/>
  <c r="P18" i="1" s="1"/>
  <c r="CD18" i="1"/>
  <c r="CE18" i="1"/>
  <c r="Q19" i="1"/>
  <c r="V19" i="1"/>
  <c r="X19" i="1"/>
  <c r="Y19" i="1"/>
  <c r="AC19" i="1"/>
  <c r="AH19" i="1"/>
  <c r="AJ19" i="1" s="1"/>
  <c r="BG19" i="1"/>
  <c r="E19" i="1" s="1"/>
  <c r="BI19" i="1"/>
  <c r="BJ19" i="1"/>
  <c r="BK19" i="1"/>
  <c r="BP19" i="1"/>
  <c r="BQ19" i="1" s="1"/>
  <c r="BS19" i="1"/>
  <c r="CA19" i="1"/>
  <c r="O19" i="1" s="1"/>
  <c r="CB19" i="1"/>
  <c r="CC19" i="1"/>
  <c r="P19" i="1" s="1"/>
  <c r="CD19" i="1"/>
  <c r="CE19" i="1"/>
  <c r="Q20" i="1"/>
  <c r="AC20" i="1" s="1"/>
  <c r="V20" i="1"/>
  <c r="CB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X21" i="1"/>
  <c r="Y21" i="1"/>
  <c r="AH21" i="1"/>
  <c r="AJ21" i="1" s="1"/>
  <c r="BG21" i="1"/>
  <c r="E21" i="1" s="1"/>
  <c r="BI21" i="1"/>
  <c r="BJ21" i="1"/>
  <c r="BK21" i="1"/>
  <c r="BP21" i="1"/>
  <c r="BQ21" i="1" s="1"/>
  <c r="BT21" i="1" s="1"/>
  <c r="BS21" i="1"/>
  <c r="CA21" i="1"/>
  <c r="O21" i="1" s="1"/>
  <c r="CB21" i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BH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V23" i="1"/>
  <c r="AC23" i="1" s="1"/>
  <c r="X23" i="1"/>
  <c r="Y23" i="1"/>
  <c r="AH23" i="1"/>
  <c r="AJ23" i="1" s="1"/>
  <c r="BG23" i="1"/>
  <c r="E23" i="1" s="1"/>
  <c r="BI23" i="1"/>
  <c r="BJ23" i="1"/>
  <c r="BK23" i="1"/>
  <c r="BP23" i="1"/>
  <c r="BQ23" i="1" s="1"/>
  <c r="BT23" i="1" s="1"/>
  <c r="BS23" i="1"/>
  <c r="CA23" i="1"/>
  <c r="O23" i="1" s="1"/>
  <c r="CB23" i="1"/>
  <c r="CC23" i="1"/>
  <c r="P23" i="1" s="1"/>
  <c r="CD23" i="1"/>
  <c r="CE23" i="1"/>
  <c r="Q24" i="1"/>
  <c r="V24" i="1"/>
  <c r="X24" i="1"/>
  <c r="Y24" i="1"/>
  <c r="AH24" i="1"/>
  <c r="AJ24" i="1" s="1"/>
  <c r="BG24" i="1"/>
  <c r="BH24" i="1" s="1"/>
  <c r="BI24" i="1"/>
  <c r="BJ24" i="1"/>
  <c r="BK24" i="1"/>
  <c r="BP24" i="1"/>
  <c r="BQ24" i="1" s="1"/>
  <c r="BT24" i="1" s="1"/>
  <c r="BS24" i="1"/>
  <c r="CA24" i="1"/>
  <c r="O24" i="1" s="1"/>
  <c r="CB24" i="1"/>
  <c r="CC24" i="1"/>
  <c r="P24" i="1" s="1"/>
  <c r="CD24" i="1"/>
  <c r="CE24" i="1"/>
  <c r="Q25" i="1"/>
  <c r="V25" i="1"/>
  <c r="AC25" i="1" s="1"/>
  <c r="X25" i="1"/>
  <c r="Y25" i="1"/>
  <c r="AH25" i="1"/>
  <c r="AJ25" i="1" s="1"/>
  <c r="BG25" i="1"/>
  <c r="E25" i="1" s="1"/>
  <c r="BI25" i="1"/>
  <c r="BJ25" i="1"/>
  <c r="BK25" i="1"/>
  <c r="BP25" i="1"/>
  <c r="BQ25" i="1" s="1"/>
  <c r="BT25" i="1" s="1"/>
  <c r="BS25" i="1"/>
  <c r="CA25" i="1"/>
  <c r="O25" i="1" s="1"/>
  <c r="CB25" i="1"/>
  <c r="CC25" i="1"/>
  <c r="P25" i="1" s="1"/>
  <c r="CD25" i="1"/>
  <c r="CE25" i="1"/>
  <c r="BH18" i="1" l="1"/>
  <c r="AD18" i="1" s="1"/>
  <c r="AC24" i="1"/>
  <c r="BT13" i="1"/>
  <c r="BT19" i="1"/>
  <c r="BT18" i="1"/>
  <c r="CB15" i="1"/>
  <c r="BH21" i="1"/>
  <c r="AD21" i="1" s="1"/>
  <c r="AC13" i="1"/>
  <c r="W18" i="1"/>
  <c r="BL23" i="1"/>
  <c r="AF23" i="1" s="1"/>
  <c r="BM23" i="1" s="1"/>
  <c r="AE23" i="1" s="1"/>
  <c r="AC22" i="1"/>
  <c r="AC18" i="1"/>
  <c r="E22" i="1"/>
  <c r="W22" i="1" s="1"/>
  <c r="AC14" i="1"/>
  <c r="AC21" i="1"/>
  <c r="BT20" i="1"/>
  <c r="BH19" i="1"/>
  <c r="AD19" i="1" s="1"/>
  <c r="BL15" i="1"/>
  <c r="AF15" i="1" s="1"/>
  <c r="BM15" i="1" s="1"/>
  <c r="AE15" i="1" s="1"/>
  <c r="W14" i="1"/>
  <c r="BT22" i="1"/>
  <c r="BL18" i="1"/>
  <c r="AF18" i="1" s="1"/>
  <c r="BM18" i="1" s="1"/>
  <c r="BN18" i="1" s="1"/>
  <c r="BO18" i="1" s="1"/>
  <c r="BR18" i="1" s="1"/>
  <c r="F18" i="1" s="1"/>
  <c r="AC17" i="1"/>
  <c r="BT14" i="1"/>
  <c r="BH25" i="1"/>
  <c r="AD25" i="1" s="1"/>
  <c r="BH23" i="1"/>
  <c r="AD23" i="1" s="1"/>
  <c r="BL22" i="1"/>
  <c r="AF22" i="1" s="1"/>
  <c r="BM22" i="1" s="1"/>
  <c r="BN22" i="1" s="1"/>
  <c r="BO22" i="1" s="1"/>
  <c r="BR22" i="1" s="1"/>
  <c r="F22" i="1" s="1"/>
  <c r="BU22" i="1" s="1"/>
  <c r="G22" i="1" s="1"/>
  <c r="BH17" i="1"/>
  <c r="AD17" i="1" s="1"/>
  <c r="BL14" i="1"/>
  <c r="AF14" i="1" s="1"/>
  <c r="BM14" i="1" s="1"/>
  <c r="AE14" i="1" s="1"/>
  <c r="BY17" i="1"/>
  <c r="W17" i="1"/>
  <c r="AD24" i="1"/>
  <c r="AD16" i="1"/>
  <c r="BY13" i="1"/>
  <c r="W13" i="1"/>
  <c r="BY25" i="1"/>
  <c r="W25" i="1"/>
  <c r="W23" i="1"/>
  <c r="BY23" i="1"/>
  <c r="AD20" i="1"/>
  <c r="AD22" i="1"/>
  <c r="W19" i="1"/>
  <c r="BY19" i="1"/>
  <c r="BL24" i="1"/>
  <c r="AF24" i="1" s="1"/>
  <c r="BM24" i="1" s="1"/>
  <c r="BL20" i="1"/>
  <c r="AF20" i="1" s="1"/>
  <c r="BM20" i="1" s="1"/>
  <c r="W15" i="1"/>
  <c r="BY15" i="1"/>
  <c r="BY21" i="1"/>
  <c r="W21" i="1"/>
  <c r="BL16" i="1"/>
  <c r="AF16" i="1" s="1"/>
  <c r="BM16" i="1" s="1"/>
  <c r="E24" i="1"/>
  <c r="BL21" i="1"/>
  <c r="AF21" i="1" s="1"/>
  <c r="BM21" i="1" s="1"/>
  <c r="E20" i="1"/>
  <c r="BL17" i="1"/>
  <c r="AF17" i="1" s="1"/>
  <c r="BM17" i="1" s="1"/>
  <c r="E16" i="1"/>
  <c r="BL13" i="1"/>
  <c r="AF13" i="1" s="1"/>
  <c r="BM13" i="1" s="1"/>
  <c r="BY18" i="1"/>
  <c r="BY14" i="1"/>
  <c r="BY22" i="1" l="1"/>
  <c r="AE18" i="1"/>
  <c r="BN15" i="1"/>
  <c r="BO15" i="1" s="1"/>
  <c r="BR15" i="1" s="1"/>
  <c r="F15" i="1" s="1"/>
  <c r="BU15" i="1" s="1"/>
  <c r="G15" i="1" s="1"/>
  <c r="BN14" i="1"/>
  <c r="BO14" i="1" s="1"/>
  <c r="BR14" i="1" s="1"/>
  <c r="F14" i="1" s="1"/>
  <c r="BU14" i="1" s="1"/>
  <c r="G14" i="1" s="1"/>
  <c r="BV14" i="1" s="1"/>
  <c r="BN23" i="1"/>
  <c r="BO23" i="1" s="1"/>
  <c r="BR23" i="1" s="1"/>
  <c r="F23" i="1" s="1"/>
  <c r="BU23" i="1" s="1"/>
  <c r="G23" i="1" s="1"/>
  <c r="BV23" i="1" s="1"/>
  <c r="AE22" i="1"/>
  <c r="BU18" i="1"/>
  <c r="G18" i="1" s="1"/>
  <c r="BV18" i="1" s="1"/>
  <c r="BX18" i="1"/>
  <c r="BZ18" i="1" s="1"/>
  <c r="BL19" i="1"/>
  <c r="AF19" i="1" s="1"/>
  <c r="BM19" i="1" s="1"/>
  <c r="BL25" i="1"/>
  <c r="AF25" i="1" s="1"/>
  <c r="BM25" i="1" s="1"/>
  <c r="BY20" i="1"/>
  <c r="W20" i="1"/>
  <c r="BN13" i="1"/>
  <c r="BO13" i="1" s="1"/>
  <c r="BR13" i="1" s="1"/>
  <c r="F13" i="1" s="1"/>
  <c r="BU13" i="1" s="1"/>
  <c r="G13" i="1" s="1"/>
  <c r="AE13" i="1"/>
  <c r="BN21" i="1"/>
  <c r="BO21" i="1" s="1"/>
  <c r="BR21" i="1" s="1"/>
  <c r="F21" i="1" s="1"/>
  <c r="BU21" i="1" s="1"/>
  <c r="G21" i="1" s="1"/>
  <c r="AE21" i="1"/>
  <c r="BV15" i="1"/>
  <c r="BW15" i="1"/>
  <c r="BY24" i="1"/>
  <c r="W24" i="1"/>
  <c r="BV22" i="1"/>
  <c r="BW22" i="1"/>
  <c r="BY16" i="1"/>
  <c r="W16" i="1"/>
  <c r="BX22" i="1"/>
  <c r="BZ22" i="1" s="1"/>
  <c r="BN17" i="1"/>
  <c r="BO17" i="1" s="1"/>
  <c r="BR17" i="1" s="1"/>
  <c r="F17" i="1" s="1"/>
  <c r="BU17" i="1" s="1"/>
  <c r="G17" i="1" s="1"/>
  <c r="BX17" i="1"/>
  <c r="BZ17" i="1" s="1"/>
  <c r="AE17" i="1"/>
  <c r="AE20" i="1"/>
  <c r="BN20" i="1"/>
  <c r="BO20" i="1" s="1"/>
  <c r="BR20" i="1" s="1"/>
  <c r="F20" i="1" s="1"/>
  <c r="AE16" i="1"/>
  <c r="BN16" i="1"/>
  <c r="BO16" i="1" s="1"/>
  <c r="BR16" i="1" s="1"/>
  <c r="F16" i="1" s="1"/>
  <c r="BU16" i="1" s="1"/>
  <c r="G16" i="1" s="1"/>
  <c r="AE24" i="1"/>
  <c r="BN24" i="1"/>
  <c r="BO24" i="1" s="1"/>
  <c r="BR24" i="1" s="1"/>
  <c r="F24" i="1" s="1"/>
  <c r="BW14" i="1" l="1"/>
  <c r="BW23" i="1"/>
  <c r="BX15" i="1"/>
  <c r="BZ15" i="1" s="1"/>
  <c r="BX23" i="1"/>
  <c r="BZ23" i="1" s="1"/>
  <c r="BX14" i="1"/>
  <c r="BZ14" i="1" s="1"/>
  <c r="BX16" i="1"/>
  <c r="BZ16" i="1" s="1"/>
  <c r="BW18" i="1"/>
  <c r="BX21" i="1"/>
  <c r="BZ21" i="1" s="1"/>
  <c r="BN25" i="1"/>
  <c r="BO25" i="1" s="1"/>
  <c r="BR25" i="1" s="1"/>
  <c r="F25" i="1" s="1"/>
  <c r="AE25" i="1"/>
  <c r="BX13" i="1"/>
  <c r="BZ13" i="1" s="1"/>
  <c r="AE19" i="1"/>
  <c r="BN19" i="1"/>
  <c r="BO19" i="1" s="1"/>
  <c r="BR19" i="1" s="1"/>
  <c r="F19" i="1" s="1"/>
  <c r="BU20" i="1"/>
  <c r="G20" i="1" s="1"/>
  <c r="BX20" i="1"/>
  <c r="BZ20" i="1" s="1"/>
  <c r="BW16" i="1"/>
  <c r="BV16" i="1"/>
  <c r="BV21" i="1"/>
  <c r="BW21" i="1"/>
  <c r="BV17" i="1"/>
  <c r="BW17" i="1"/>
  <c r="BV13" i="1"/>
  <c r="BW13" i="1"/>
  <c r="BU24" i="1"/>
  <c r="G24" i="1" s="1"/>
  <c r="BX24" i="1"/>
  <c r="BZ24" i="1" s="1"/>
  <c r="BU19" i="1" l="1"/>
  <c r="G19" i="1" s="1"/>
  <c r="BX19" i="1"/>
  <c r="BZ19" i="1" s="1"/>
  <c r="BU25" i="1"/>
  <c r="G25" i="1" s="1"/>
  <c r="BX25" i="1"/>
  <c r="BZ25" i="1" s="1"/>
  <c r="BW24" i="1"/>
  <c r="BV24" i="1"/>
  <c r="BW20" i="1"/>
  <c r="BV20" i="1"/>
  <c r="BV19" i="1" l="1"/>
  <c r="BW19" i="1"/>
  <c r="BW25" i="1"/>
  <c r="BV25" i="1"/>
</calcChain>
</file>

<file path=xl/sharedStrings.xml><?xml version="1.0" encoding="utf-8"?>
<sst xmlns="http://schemas.openxmlformats.org/spreadsheetml/2006/main" count="193" uniqueCount="112">
  <si>
    <t>OPEN 6.3.4</t>
  </si>
  <si>
    <t>Mon Feb 10 2020 14:40:21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</si>
  <si>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</si>
  <si>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</si>
  <si>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</si>
  <si>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</si>
  <si>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</si>
  <si>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</si>
  <si>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</si>
  <si>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</si>
  <si>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</si>
  <si>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</si>
  <si>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</si>
  <si>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sq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</si>
  <si>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</si>
  <si>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</si>
  <si>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</si>
  <si>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</si>
  <si>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</si>
  <si>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</si>
  <si>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</si>
  <si>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</si>
  <si>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</si>
  <si>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</si>
  <si>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</si>
  <si>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</si>
  <si>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</si>
  <si>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</si>
  <si>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</si>
  <si>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</si>
  <si>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</si>
  <si>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</si>
  <si>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</si>
  <si>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</si>
  <si>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</si>
  <si>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</si>
  <si>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</si>
  <si>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</si>
  <si>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</si>
  <si>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</si>
  <si>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</si>
  <si>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</si>
  <si>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</si>
  <si>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</si>
  <si>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</si>
  <si>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</si>
  <si>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</si>
  <si>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</si>
  <si>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</si>
  <si>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</si>
  <si>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</si>
  <si>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</si>
  <si>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</si>
  <si>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</si>
  <si>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</si>
  <si>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</si>
  <si>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</si>
  <si>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</si>
  <si>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</si>
  <si>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</si>
  <si>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</si>
  <si>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</si>
  <si>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</si>
  <si>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</si>
  <si>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</si>
  <si>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</si>
  <si>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</si>
  <si>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</si>
  <si>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</si>
  <si>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</si>
  <si>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</si>
  <si>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</si>
  <si>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</si>
  <si>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</si>
  <si>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</si>
  <si>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</si>
  <si>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</si>
  <si>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</si>
  <si>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</si>
  <si>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</si>
  <si>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</si>
  <si>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</si>
  <si>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</si>
  <si>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</si>
  <si>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</si>
  <si>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</si>
  <si>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</si>
  <si>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</si>
  <si>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</si>
  <si>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</si>
  <si>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</si>
  <si>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</si>
  <si>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</si>
  <si>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</si>
  <si>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</si>
  <si>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</si>
  <si>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14:43:00</t>
  </si>
  <si>
    <t>15:12:10</t>
  </si>
  <si>
    <t>15:13:41</t>
  </si>
  <si>
    <t>15:15:06</t>
  </si>
  <si>
    <t>15:16:36</t>
  </si>
  <si>
    <t>15:18:07</t>
  </si>
  <si>
    <t>15:19:32</t>
  </si>
  <si>
    <t>15:21:10</t>
  </si>
  <si>
    <t>15:22:38</t>
  </si>
  <si>
    <t>15:24:07</t>
  </si>
  <si>
    <t>15:25:39</t>
  </si>
  <si>
    <t>15:27:07</t>
  </si>
  <si>
    <t>15:59:46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</si>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</sst>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98"/>
  <sheetViews>
    <sheetView tabSelected="1" topLeftCell="A8" workbookViewId="0">
      <selection activeCell="J25" sqref="J14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214.00000055134296</v>
      </c>
      <c r="D13" s="1">
        <v>0</v>
      </c>
      <c r="E13">
        <f t="shared" ref="E13:E25" si="0">(AN13-AO13*(1000-AP13)/(1000-AQ13))*BG13</f>
        <v>4.7889539405834851</v>
      </c>
      <c r="F13">
        <f t="shared" ref="F13:F25" si="1">IF(BR13&lt;&gt;0,1/(1/BR13-1/AJ13),0)</f>
        <v>6.8145853129635336E-2</v>
      </c>
      <c r="G13">
        <f t="shared" ref="G13:G25" si="2">((BU13-BH13/2)*AO13-E13)/(BU13+BH13/2)</f>
        <v>275.09769136753658</v>
      </c>
      <c r="H13" s="1">
        <v>33</v>
      </c>
      <c r="I13" s="1">
        <v>0</v>
      </c>
      <c r="J13" s="1">
        <v>384.88748168945313</v>
      </c>
      <c r="K13" s="1">
        <v>1592.8177490234375</v>
      </c>
      <c r="L13" s="1">
        <v>0</v>
      </c>
      <c r="M13" s="1">
        <v>0</v>
      </c>
      <c r="N13" s="1">
        <v>0</v>
      </c>
      <c r="O13">
        <f t="shared" ref="O13:O25" si="3">CA13/K13</f>
        <v>0.75836062730627585</v>
      </c>
      <c r="P13" t="e">
        <f t="shared" ref="P13:P25" si="4">CC13/M13</f>
        <v>#DIV/0!</v>
      </c>
      <c r="Q13" t="e">
        <f t="shared" ref="Q13:Q25" si="5">(M13-N13)/M13</f>
        <v>#DIV/0!</v>
      </c>
      <c r="R13" s="1">
        <v>-1</v>
      </c>
      <c r="S13" s="1">
        <v>0.87</v>
      </c>
      <c r="T13" s="1">
        <v>0.92</v>
      </c>
      <c r="U13" s="1">
        <v>9.409571647644043</v>
      </c>
      <c r="V13">
        <f t="shared" ref="V13:V25" si="6">(U13*T13+(100-U13)*S13)/100</f>
        <v>0.87470478582382194</v>
      </c>
      <c r="W13">
        <f t="shared" ref="W13:W25" si="7">(E13-R13)/CB13</f>
        <v>1.2976824025130796E-2</v>
      </c>
      <c r="X13" t="e">
        <f t="shared" ref="X13:X25" si="8">(M13-N13)/(M13-L13)</f>
        <v>#DIV/0!</v>
      </c>
      <c r="Y13">
        <f t="shared" ref="Y13:Y25" si="9">(K13-M13)/(K13-L13)</f>
        <v>1</v>
      </c>
      <c r="Z13" t="e">
        <f>(K13-M13)/M13</f>
        <v>#DIV/0!</v>
      </c>
      <c r="AA13" s="1">
        <v>3.1865030527114868E-2</v>
      </c>
      <c r="AB13" s="1">
        <v>0.5</v>
      </c>
      <c r="AC13" t="e">
        <f t="shared" ref="AC13:AC25" si="10">Q13*AB13*V13*AA13</f>
        <v>#DIV/0!</v>
      </c>
      <c r="AD13">
        <f t="shared" ref="AD13:AD25" si="11">BH13*1000</f>
        <v>1.217653657773367</v>
      </c>
      <c r="AE13">
        <f t="shared" ref="AE13:AE25" si="12">(BM13-BS13)</f>
        <v>1.7513307206644588</v>
      </c>
      <c r="AF13">
        <f t="shared" ref="AF13:AF25" si="13">(AL13+BL13*D13)</f>
        <v>23.121484756469727</v>
      </c>
      <c r="AG13" s="1">
        <v>2</v>
      </c>
      <c r="AH13">
        <f t="shared" ref="AH13:AH25" si="14">(AG13*BA13+BB13)</f>
        <v>4.644859790802002</v>
      </c>
      <c r="AI13" s="1">
        <v>1</v>
      </c>
      <c r="AJ13">
        <f t="shared" ref="AJ13:AJ25" si="15">AH13*(AI13+1)*(AI13+1)/(AI13*AI13+1)</f>
        <v>9.2897195816040039</v>
      </c>
      <c r="AK13" s="1">
        <v>22.54656982421875</v>
      </c>
      <c r="AL13" s="1">
        <v>23.121484756469727</v>
      </c>
      <c r="AM13" s="1">
        <v>23.018173217773438</v>
      </c>
      <c r="AN13" s="1">
        <v>400.03695678710938</v>
      </c>
      <c r="AO13" s="1">
        <v>397.92510986328125</v>
      </c>
      <c r="AP13" s="1">
        <v>10.490378379821777</v>
      </c>
      <c r="AQ13" s="1">
        <v>10.972655296325684</v>
      </c>
      <c r="AR13" s="1">
        <v>37.959171295166016</v>
      </c>
      <c r="AS13" s="1">
        <v>39.704277038574219</v>
      </c>
      <c r="AT13" s="1">
        <v>499.41961669921875</v>
      </c>
      <c r="AU13" s="1">
        <v>510</v>
      </c>
      <c r="AV13" s="1">
        <v>0.25228536128997803</v>
      </c>
      <c r="AW13" s="1">
        <v>99.264137268066406</v>
      </c>
      <c r="AX13" s="1">
        <v>1.4831819534301758</v>
      </c>
      <c r="AY13" s="1">
        <v>-2.4726478382945061E-2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6">AT13*0.000001/(AG13*0.0001)</f>
        <v>2.4970980834960934</v>
      </c>
      <c r="BH13">
        <f t="shared" ref="BH13:BH25" si="17">(AQ13-AP13)/(1000-AQ13)*BG13</f>
        <v>1.217653657773367E-3</v>
      </c>
      <c r="BI13">
        <f t="shared" ref="BI13:BI25" si="18">(AL13+273.15)</f>
        <v>296.2714847564697</v>
      </c>
      <c r="BJ13">
        <f t="shared" ref="BJ13:BJ25" si="19">(AK13+273.15)</f>
        <v>295.69656982421873</v>
      </c>
      <c r="BK13">
        <f t="shared" ref="BK13:BK25" si="20">(AU13*BC13+AV13*BD13)*BE13</f>
        <v>81.59999817609787</v>
      </c>
      <c r="BL13">
        <f t="shared" ref="BL13:BL25" si="21">((BK13+0.00000010773*(BJ13^4-BI13^4))-BH13*44100)/(AH13*51.4+0.00000043092*BI13^3)</f>
        <v>8.5926321483520279E-2</v>
      </c>
      <c r="BM13">
        <f t="shared" ref="BM13:BM25" si="22">0.61365*EXP(17.502*AF13/(240.97+AF13))</f>
        <v>2.8405218821941074</v>
      </c>
      <c r="BN13">
        <f t="shared" ref="BN13:BN25" si="23">BM13*1000/AW13</f>
        <v>28.615791769016994</v>
      </c>
      <c r="BO13">
        <f t="shared" ref="BO13:BO25" si="24">(BN13-AQ13)</f>
        <v>17.64313647269131</v>
      </c>
      <c r="BP13">
        <f t="shared" ref="BP13:BP25" si="25">IF(D13,AL13,(AK13+AL13)/2)</f>
        <v>22.834027290344238</v>
      </c>
      <c r="BQ13">
        <f t="shared" ref="BQ13:BQ25" si="26">0.61365*EXP(17.502*BP13/(240.97+BP13))</f>
        <v>2.7915199340227743</v>
      </c>
      <c r="BR13">
        <f t="shared" ref="BR13:BR25" si="27">IF(BO13&lt;&gt;0,(1000-(BN13+AQ13)/2)/BO13*BH13,0)</f>
        <v>6.7649601358207939E-2</v>
      </c>
      <c r="BS13">
        <f t="shared" ref="BS13:BS25" si="28">AQ13*AW13/1000</f>
        <v>1.0891911615296486</v>
      </c>
      <c r="BT13">
        <f t="shared" ref="BT13:BT25" si="29">(BQ13-BS13)</f>
        <v>1.7023287724931258</v>
      </c>
      <c r="BU13">
        <f t="shared" ref="BU13:BU25" si="30">1/(1.6/F13+1.37/AJ13)</f>
        <v>4.2325307672288051E-2</v>
      </c>
      <c r="BV13">
        <f t="shared" ref="BV13:BV25" si="31">G13*AW13*0.001</f>
        <v>27.307334998035319</v>
      </c>
      <c r="BW13">
        <f t="shared" ref="BW13:BW25" si="32">G13/AO13</f>
        <v>0.69133031454600691</v>
      </c>
      <c r="BX13">
        <f t="shared" ref="BX13:BX25" si="33">(1-BH13*AW13/BM13/F13)*100</f>
        <v>37.557745087057825</v>
      </c>
      <c r="BY13">
        <f t="shared" ref="BY13:BY25" si="34">(AO13-E13/(AJ13/1.35))</f>
        <v>397.22916982300382</v>
      </c>
      <c r="BZ13">
        <f t="shared" ref="BZ13:BZ25" si="35">E13*BX13/100/BY13</f>
        <v>4.5279230479030059E-3</v>
      </c>
      <c r="CA13">
        <f t="shared" ref="CA13:CA25" si="36">(K13-J13)</f>
        <v>1207.9302673339844</v>
      </c>
      <c r="CB13">
        <f t="shared" ref="CB13:CB25" si="37">AU13*V13</f>
        <v>446.09944077014922</v>
      </c>
      <c r="CC13">
        <f t="shared" ref="CC13:CC25" si="38">(M13-L13)</f>
        <v>0</v>
      </c>
      <c r="CD13">
        <f t="shared" ref="CD13:CD25" si="39">(M13-N13)/(M13-J13)</f>
        <v>0</v>
      </c>
      <c r="CE13">
        <f t="shared" ref="CE13:CE25" si="40">(K13-M13)/(K13-J13)</f>
        <v>1.3186338583426145</v>
      </c>
    </row>
    <row r="14" spans="1:83" x14ac:dyDescent="0.25">
      <c r="A14" s="1">
        <v>2</v>
      </c>
      <c r="B14" s="1" t="s">
        <v>97</v>
      </c>
      <c r="C14" s="1">
        <v>1965.5000004479662</v>
      </c>
      <c r="D14" s="1">
        <v>0</v>
      </c>
      <c r="E14">
        <f t="shared" si="0"/>
        <v>12.844012307020078</v>
      </c>
      <c r="F14">
        <f t="shared" si="1"/>
        <v>0.12954478171175343</v>
      </c>
      <c r="G14">
        <f t="shared" si="2"/>
        <v>224.14505350534512</v>
      </c>
      <c r="H14" s="1">
        <v>34</v>
      </c>
      <c r="I14" s="1">
        <v>0</v>
      </c>
      <c r="J14" s="1">
        <v>343.97772216796875</v>
      </c>
      <c r="K14" s="1">
        <v>1802.4801025390625</v>
      </c>
      <c r="L14" s="1">
        <v>0</v>
      </c>
      <c r="M14" s="1">
        <v>533.63873291015625</v>
      </c>
      <c r="N14" s="1">
        <v>436.9617919921875</v>
      </c>
      <c r="O14">
        <f t="shared" si="3"/>
        <v>0.80916420565007918</v>
      </c>
      <c r="P14">
        <f t="shared" si="4"/>
        <v>1</v>
      </c>
      <c r="Q14">
        <f t="shared" si="5"/>
        <v>0.18116552445649656</v>
      </c>
      <c r="R14" s="1">
        <v>-1</v>
      </c>
      <c r="S14" s="1">
        <v>0.87</v>
      </c>
      <c r="T14" s="1">
        <v>0.92</v>
      </c>
      <c r="U14" s="1">
        <v>10.032867431640625</v>
      </c>
      <c r="V14">
        <f t="shared" si="6"/>
        <v>0.87501643371582039</v>
      </c>
      <c r="W14">
        <f t="shared" si="7"/>
        <v>1.2170331694167759E-2</v>
      </c>
      <c r="X14">
        <f t="shared" si="8"/>
        <v>0.18116552445649656</v>
      </c>
      <c r="Y14">
        <f t="shared" si="9"/>
        <v>0.70394195633092072</v>
      </c>
      <c r="Z14">
        <f t="shared" ref="Z14:Z24" si="41">($K$25-M14)/M14</f>
        <v>2.3777160302989646</v>
      </c>
      <c r="AA14" s="1">
        <v>1301.399169921875</v>
      </c>
      <c r="AB14" s="1">
        <v>0.5</v>
      </c>
      <c r="AC14">
        <f t="shared" si="10"/>
        <v>103.15072740404352</v>
      </c>
      <c r="AD14">
        <f t="shared" si="11"/>
        <v>2.4543321932894941</v>
      </c>
      <c r="AE14">
        <f t="shared" si="12"/>
        <v>1.8671462911716232</v>
      </c>
      <c r="AF14">
        <f t="shared" si="13"/>
        <v>24.213119506835938</v>
      </c>
      <c r="AG14" s="1">
        <v>2</v>
      </c>
      <c r="AH14">
        <f t="shared" si="14"/>
        <v>4.644859790802002</v>
      </c>
      <c r="AI14" s="1">
        <v>1</v>
      </c>
      <c r="AJ14">
        <f t="shared" si="15"/>
        <v>9.2897195816040039</v>
      </c>
      <c r="AK14" s="1">
        <v>22.844501495361328</v>
      </c>
      <c r="AL14" s="1">
        <v>24.213119506835938</v>
      </c>
      <c r="AM14" s="1">
        <v>23.014532089233398</v>
      </c>
      <c r="AN14" s="1">
        <v>399.69277954101563</v>
      </c>
      <c r="AO14" s="1">
        <v>394.15817260742188</v>
      </c>
      <c r="AP14" s="1">
        <v>10.774532318115234</v>
      </c>
      <c r="AQ14" s="1">
        <v>11.74649715423584</v>
      </c>
      <c r="AR14" s="1">
        <v>38.301494598388672</v>
      </c>
      <c r="AS14" s="1">
        <v>41.75665283203125</v>
      </c>
      <c r="AT14" s="1">
        <v>499.09262084960938</v>
      </c>
      <c r="AU14" s="1">
        <v>1300</v>
      </c>
      <c r="AV14" s="1">
        <v>1.3234794139862061</v>
      </c>
      <c r="AW14" s="1">
        <v>99.296440124511719</v>
      </c>
      <c r="AX14" s="1">
        <v>1.4622453451156616</v>
      </c>
      <c r="AY14" s="1">
        <v>-1.9570151343941689E-2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6"/>
        <v>2.4954631042480466</v>
      </c>
      <c r="BH14">
        <f t="shared" si="17"/>
        <v>2.4543321932894943E-3</v>
      </c>
      <c r="BI14">
        <f t="shared" si="18"/>
        <v>297.36311950683591</v>
      </c>
      <c r="BJ14">
        <f t="shared" si="19"/>
        <v>295.99450149536131</v>
      </c>
      <c r="BK14">
        <f t="shared" si="20"/>
        <v>207.99999535083771</v>
      </c>
      <c r="BL14">
        <f t="shared" si="21"/>
        <v>0.33734967148048184</v>
      </c>
      <c r="BM14">
        <f t="shared" si="22"/>
        <v>3.0335316425199497</v>
      </c>
      <c r="BN14">
        <f t="shared" si="23"/>
        <v>30.550255766632571</v>
      </c>
      <c r="BO14">
        <f t="shared" si="24"/>
        <v>18.803758612396731</v>
      </c>
      <c r="BP14">
        <f t="shared" si="25"/>
        <v>23.528810501098633</v>
      </c>
      <c r="BQ14">
        <f t="shared" si="26"/>
        <v>2.9112453939300829</v>
      </c>
      <c r="BR14">
        <f t="shared" si="27"/>
        <v>0.12776312978847751</v>
      </c>
      <c r="BS14">
        <f t="shared" si="28"/>
        <v>1.1663853513483264</v>
      </c>
      <c r="BT14">
        <f t="shared" si="29"/>
        <v>1.7448600425817564</v>
      </c>
      <c r="BU14">
        <f t="shared" si="30"/>
        <v>8.0010137661109343E-2</v>
      </c>
      <c r="BV14">
        <f t="shared" si="31"/>
        <v>22.256805884598975</v>
      </c>
      <c r="BW14">
        <f t="shared" si="32"/>
        <v>0.56866778131882512</v>
      </c>
      <c r="BX14">
        <f t="shared" si="33"/>
        <v>37.98473983518825</v>
      </c>
      <c r="BY14">
        <f t="shared" si="34"/>
        <v>392.29165592065198</v>
      </c>
      <c r="BZ14">
        <f t="shared" si="35"/>
        <v>1.2436575149097625E-2</v>
      </c>
      <c r="CA14">
        <f t="shared" si="36"/>
        <v>1458.5023803710938</v>
      </c>
      <c r="CB14">
        <f t="shared" si="37"/>
        <v>1137.5213638305665</v>
      </c>
      <c r="CC14">
        <f t="shared" si="38"/>
        <v>533.63873291015625</v>
      </c>
      <c r="CD14">
        <f t="shared" si="39"/>
        <v>0.5097354513700495</v>
      </c>
      <c r="CE14">
        <f t="shared" si="40"/>
        <v>0.86996180925400268</v>
      </c>
    </row>
    <row r="15" spans="1:83" x14ac:dyDescent="0.25">
      <c r="A15" s="1">
        <v>3</v>
      </c>
      <c r="B15" s="1" t="s">
        <v>98</v>
      </c>
      <c r="C15" s="1">
        <v>2056.5000004479662</v>
      </c>
      <c r="D15" s="1">
        <v>0</v>
      </c>
      <c r="E15">
        <f t="shared" si="0"/>
        <v>12.763680401969435</v>
      </c>
      <c r="F15">
        <f t="shared" si="1"/>
        <v>0.12811190480273865</v>
      </c>
      <c r="G15">
        <f t="shared" si="2"/>
        <v>223.89718159976084</v>
      </c>
      <c r="H15" s="1">
        <v>35</v>
      </c>
      <c r="I15" s="1">
        <v>0</v>
      </c>
      <c r="J15" s="1">
        <v>343.97772216796875</v>
      </c>
      <c r="K15" s="1">
        <v>1802.4801025390625</v>
      </c>
      <c r="L15" s="1">
        <v>0</v>
      </c>
      <c r="M15" s="1">
        <v>549.54345703125</v>
      </c>
      <c r="N15" s="1">
        <v>433.2137451171875</v>
      </c>
      <c r="O15">
        <f t="shared" si="3"/>
        <v>0.80916420565007918</v>
      </c>
      <c r="P15">
        <f t="shared" si="4"/>
        <v>1</v>
      </c>
      <c r="Q15">
        <f t="shared" si="5"/>
        <v>0.21168428160804645</v>
      </c>
      <c r="R15" s="1">
        <v>-1</v>
      </c>
      <c r="S15" s="1">
        <v>0.87</v>
      </c>
      <c r="T15" s="1">
        <v>0.92</v>
      </c>
      <c r="U15" s="1">
        <v>9.7627296447753906</v>
      </c>
      <c r="V15">
        <f t="shared" si="6"/>
        <v>0.87488136482238754</v>
      </c>
      <c r="W15">
        <f t="shared" si="7"/>
        <v>1.4301866781221603E-2</v>
      </c>
      <c r="X15">
        <f t="shared" si="8"/>
        <v>0.21168428160804645</v>
      </c>
      <c r="Y15">
        <f t="shared" si="9"/>
        <v>0.69511815622422912</v>
      </c>
      <c r="Z15">
        <f t="shared" si="41"/>
        <v>2.2799591724309507</v>
      </c>
      <c r="AA15" s="1">
        <v>1100.0811767578125</v>
      </c>
      <c r="AB15" s="1">
        <v>0.5</v>
      </c>
      <c r="AC15">
        <f t="shared" si="10"/>
        <v>101.8667651748793</v>
      </c>
      <c r="AD15">
        <f t="shared" si="11"/>
        <v>2.3913407514001483</v>
      </c>
      <c r="AE15">
        <f t="shared" si="12"/>
        <v>1.8396265427554364</v>
      </c>
      <c r="AF15">
        <f t="shared" si="13"/>
        <v>24.049570083618164</v>
      </c>
      <c r="AG15" s="1">
        <v>2</v>
      </c>
      <c r="AH15">
        <f t="shared" si="14"/>
        <v>4.644859790802002</v>
      </c>
      <c r="AI15" s="1">
        <v>1</v>
      </c>
      <c r="AJ15">
        <f t="shared" si="15"/>
        <v>9.2897195816040039</v>
      </c>
      <c r="AK15" s="1">
        <v>22.830810546875</v>
      </c>
      <c r="AL15" s="1">
        <v>24.049570083618164</v>
      </c>
      <c r="AM15" s="1">
        <v>23.009899139404297</v>
      </c>
      <c r="AN15" s="1">
        <v>400.02389526367188</v>
      </c>
      <c r="AO15" s="1">
        <v>394.53005981445313</v>
      </c>
      <c r="AP15" s="1">
        <v>10.777846336364746</v>
      </c>
      <c r="AQ15" s="1">
        <v>11.72506046295166</v>
      </c>
      <c r="AR15" s="1">
        <v>38.345760345458984</v>
      </c>
      <c r="AS15" s="1">
        <v>41.715789794921875</v>
      </c>
      <c r="AT15" s="1">
        <v>499.0006103515625</v>
      </c>
      <c r="AU15" s="1">
        <v>1100</v>
      </c>
      <c r="AV15" s="1">
        <v>1.4080233573913574</v>
      </c>
      <c r="AW15" s="1">
        <v>99.2982177734375</v>
      </c>
      <c r="AX15" s="1">
        <v>1.5090943574905396</v>
      </c>
      <c r="AY15" s="1">
        <v>-1.6890183091163635E-2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6"/>
        <v>2.4950030517578123</v>
      </c>
      <c r="BH15">
        <f t="shared" si="17"/>
        <v>2.3913407514001483E-3</v>
      </c>
      <c r="BI15">
        <f t="shared" si="18"/>
        <v>297.19957008361814</v>
      </c>
      <c r="BJ15">
        <f t="shared" si="19"/>
        <v>295.98081054687498</v>
      </c>
      <c r="BK15">
        <f t="shared" si="20"/>
        <v>175.99999606609344</v>
      </c>
      <c r="BL15">
        <f t="shared" si="21"/>
        <v>0.22730652077268357</v>
      </c>
      <c r="BM15">
        <f t="shared" si="22"/>
        <v>3.0039041500123322</v>
      </c>
      <c r="BN15">
        <f t="shared" si="23"/>
        <v>30.251340027734951</v>
      </c>
      <c r="BO15">
        <f t="shared" si="24"/>
        <v>18.526279564783291</v>
      </c>
      <c r="BP15">
        <f t="shared" si="25"/>
        <v>23.440190315246582</v>
      </c>
      <c r="BQ15">
        <f t="shared" si="26"/>
        <v>2.8957286619715297</v>
      </c>
      <c r="BR15">
        <f t="shared" si="27"/>
        <v>0.12636918301207217</v>
      </c>
      <c r="BS15">
        <f t="shared" si="28"/>
        <v>1.1642776072568959</v>
      </c>
      <c r="BT15">
        <f t="shared" si="29"/>
        <v>1.7314510547146338</v>
      </c>
      <c r="BU15">
        <f t="shared" si="30"/>
        <v>7.9135484763168285E-2</v>
      </c>
      <c r="BV15">
        <f t="shared" si="31"/>
        <v>22.232591097351936</v>
      </c>
      <c r="BW15">
        <f t="shared" si="32"/>
        <v>0.56750347921539701</v>
      </c>
      <c r="BX15">
        <f t="shared" si="33"/>
        <v>38.296846656127812</v>
      </c>
      <c r="BY15">
        <f t="shared" si="34"/>
        <v>392.67521711534943</v>
      </c>
      <c r="BZ15">
        <f t="shared" si="35"/>
        <v>1.24481680996552E-2</v>
      </c>
      <c r="CA15">
        <f t="shared" si="36"/>
        <v>1458.5023803710938</v>
      </c>
      <c r="CB15">
        <f t="shared" si="37"/>
        <v>962.36950130462628</v>
      </c>
      <c r="CC15">
        <f t="shared" si="38"/>
        <v>549.54345703125</v>
      </c>
      <c r="CD15">
        <f t="shared" si="39"/>
        <v>0.56590030430621951</v>
      </c>
      <c r="CE15">
        <f t="shared" si="40"/>
        <v>0.85905697677985404</v>
      </c>
    </row>
    <row r="16" spans="1:83" x14ac:dyDescent="0.25">
      <c r="A16" s="1">
        <v>4</v>
      </c>
      <c r="B16" s="1" t="s">
        <v>99</v>
      </c>
      <c r="C16" s="1">
        <v>2141.5000004479662</v>
      </c>
      <c r="D16" s="1">
        <v>0</v>
      </c>
      <c r="E16">
        <f t="shared" si="0"/>
        <v>12.272514508944299</v>
      </c>
      <c r="F16">
        <f t="shared" si="1"/>
        <v>0.12643645455742894</v>
      </c>
      <c r="G16">
        <f t="shared" si="2"/>
        <v>228.52896773852925</v>
      </c>
      <c r="H16" s="1">
        <v>36</v>
      </c>
      <c r="I16" s="1">
        <v>0</v>
      </c>
      <c r="J16" s="1">
        <v>343.97772216796875</v>
      </c>
      <c r="K16" s="1">
        <v>1802.4801025390625</v>
      </c>
      <c r="L16" s="1">
        <v>0</v>
      </c>
      <c r="M16" s="1">
        <v>581.04974365234375</v>
      </c>
      <c r="N16" s="1">
        <v>433.05267333984375</v>
      </c>
      <c r="O16">
        <f t="shared" si="3"/>
        <v>0.80916420565007918</v>
      </c>
      <c r="P16">
        <f t="shared" si="4"/>
        <v>1</v>
      </c>
      <c r="Q16">
        <f t="shared" si="5"/>
        <v>0.25470636882519693</v>
      </c>
      <c r="R16" s="1">
        <v>-1</v>
      </c>
      <c r="S16" s="1">
        <v>0.87</v>
      </c>
      <c r="T16" s="1">
        <v>0.92</v>
      </c>
      <c r="U16" s="1">
        <v>9.7935237884521484</v>
      </c>
      <c r="V16">
        <f t="shared" si="6"/>
        <v>0.87489676189422594</v>
      </c>
      <c r="W16">
        <f t="shared" si="7"/>
        <v>1.6855975453998046E-2</v>
      </c>
      <c r="X16">
        <f t="shared" si="8"/>
        <v>0.25470636882519693</v>
      </c>
      <c r="Y16">
        <f t="shared" si="9"/>
        <v>0.67763874739374463</v>
      </c>
      <c r="Z16">
        <f t="shared" si="41"/>
        <v>2.1021097973627718</v>
      </c>
      <c r="AA16" s="1">
        <v>898.66656494140625</v>
      </c>
      <c r="AB16" s="1">
        <v>0.5</v>
      </c>
      <c r="AC16">
        <f t="shared" si="10"/>
        <v>100.13022727435229</v>
      </c>
      <c r="AD16">
        <f t="shared" si="11"/>
        <v>2.288388545524648</v>
      </c>
      <c r="AE16">
        <f t="shared" si="12"/>
        <v>1.7843428619081332</v>
      </c>
      <c r="AF16">
        <f t="shared" si="13"/>
        <v>23.709310531616211</v>
      </c>
      <c r="AG16" s="1">
        <v>2</v>
      </c>
      <c r="AH16">
        <f t="shared" si="14"/>
        <v>4.644859790802002</v>
      </c>
      <c r="AI16" s="1">
        <v>1</v>
      </c>
      <c r="AJ16">
        <f t="shared" si="15"/>
        <v>9.2897195816040039</v>
      </c>
      <c r="AK16" s="1">
        <v>22.779674530029297</v>
      </c>
      <c r="AL16" s="1">
        <v>23.709310531616211</v>
      </c>
      <c r="AM16" s="1">
        <v>23.009244918823242</v>
      </c>
      <c r="AN16" s="1">
        <v>400.05282592773438</v>
      </c>
      <c r="AO16" s="1">
        <v>394.77249145507813</v>
      </c>
      <c r="AP16" s="1">
        <v>10.760923385620117</v>
      </c>
      <c r="AQ16" s="1">
        <v>11.66731071472168</v>
      </c>
      <c r="AR16" s="1">
        <v>38.410663604736328</v>
      </c>
      <c r="AS16" s="1">
        <v>41.645973205566406</v>
      </c>
      <c r="AT16" s="1">
        <v>499.0557861328125</v>
      </c>
      <c r="AU16" s="1">
        <v>900</v>
      </c>
      <c r="AV16" s="1">
        <v>1.3826484680175781</v>
      </c>
      <c r="AW16" s="1">
        <v>99.314384460449219</v>
      </c>
      <c r="AX16" s="1">
        <v>1.4364304542541504</v>
      </c>
      <c r="AY16" s="1">
        <v>-1.973661407828331E-2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6"/>
        <v>2.4952789306640621</v>
      </c>
      <c r="BH16">
        <f t="shared" si="17"/>
        <v>2.2883885455246482E-3</v>
      </c>
      <c r="BI16">
        <f t="shared" si="18"/>
        <v>296.85931053161619</v>
      </c>
      <c r="BJ16">
        <f t="shared" si="19"/>
        <v>295.92967453002927</v>
      </c>
      <c r="BK16">
        <f t="shared" si="20"/>
        <v>143.99999678134918</v>
      </c>
      <c r="BL16">
        <f t="shared" si="21"/>
        <v>0.13059477727804478</v>
      </c>
      <c r="BM16">
        <f t="shared" si="22"/>
        <v>2.9430746438495206</v>
      </c>
      <c r="BN16">
        <f t="shared" si="23"/>
        <v>29.63392120727049</v>
      </c>
      <c r="BO16">
        <f t="shared" si="24"/>
        <v>17.96661049254881</v>
      </c>
      <c r="BP16">
        <f t="shared" si="25"/>
        <v>23.244492530822754</v>
      </c>
      <c r="BQ16">
        <f t="shared" si="26"/>
        <v>2.8617194376716117</v>
      </c>
      <c r="BR16">
        <f t="shared" si="27"/>
        <v>0.12473871537599861</v>
      </c>
      <c r="BS16">
        <f t="shared" si="28"/>
        <v>1.1587317819413874</v>
      </c>
      <c r="BT16">
        <f t="shared" si="29"/>
        <v>1.7029876557302244</v>
      </c>
      <c r="BU16">
        <f t="shared" si="30"/>
        <v>7.8112471261732236E-2</v>
      </c>
      <c r="BV16">
        <f t="shared" si="31"/>
        <v>22.69621376233389</v>
      </c>
      <c r="BW16">
        <f t="shared" si="32"/>
        <v>0.57888777127353097</v>
      </c>
      <c r="BX16">
        <f t="shared" si="33"/>
        <v>38.924316724893679</v>
      </c>
      <c r="BY16">
        <f t="shared" si="34"/>
        <v>392.98902593262216</v>
      </c>
      <c r="BZ16">
        <f t="shared" si="35"/>
        <v>1.2155536420472523E-2</v>
      </c>
      <c r="CA16">
        <f t="shared" si="36"/>
        <v>1458.5023803710938</v>
      </c>
      <c r="CB16">
        <f t="shared" si="37"/>
        <v>787.40708570480331</v>
      </c>
      <c r="CC16">
        <f t="shared" si="38"/>
        <v>581.04974365234375</v>
      </c>
      <c r="CD16">
        <f t="shared" si="39"/>
        <v>0.62427050389939931</v>
      </c>
      <c r="CE16">
        <f t="shared" si="40"/>
        <v>0.83745516999152536</v>
      </c>
    </row>
    <row r="17" spans="1:83" x14ac:dyDescent="0.25">
      <c r="A17" s="1">
        <v>5</v>
      </c>
      <c r="B17" s="1" t="s">
        <v>100</v>
      </c>
      <c r="C17" s="1">
        <v>2231.5000004479662</v>
      </c>
      <c r="D17" s="1">
        <v>0</v>
      </c>
      <c r="E17">
        <f t="shared" si="0"/>
        <v>11.37572706856422</v>
      </c>
      <c r="F17">
        <f t="shared" si="1"/>
        <v>0.12259968989776891</v>
      </c>
      <c r="G17">
        <f t="shared" si="2"/>
        <v>235.87265959917599</v>
      </c>
      <c r="H17" s="1">
        <v>37</v>
      </c>
      <c r="I17" s="1">
        <v>0</v>
      </c>
      <c r="J17" s="1">
        <v>343.97772216796875</v>
      </c>
      <c r="K17" s="1">
        <v>1802.4801025390625</v>
      </c>
      <c r="L17" s="1">
        <v>0</v>
      </c>
      <c r="M17" s="1">
        <v>637.01409912109375</v>
      </c>
      <c r="N17" s="1">
        <v>438.658447265625</v>
      </c>
      <c r="O17">
        <f t="shared" si="3"/>
        <v>0.80916420565007918</v>
      </c>
      <c r="P17">
        <f t="shared" si="4"/>
        <v>1</v>
      </c>
      <c r="Q17">
        <f t="shared" si="5"/>
        <v>0.31138345623612668</v>
      </c>
      <c r="R17" s="1">
        <v>-1</v>
      </c>
      <c r="S17" s="1">
        <v>0.87</v>
      </c>
      <c r="T17" s="1">
        <v>0.92</v>
      </c>
      <c r="U17" s="1">
        <v>9.7847776412963867</v>
      </c>
      <c r="V17">
        <f t="shared" si="6"/>
        <v>0.87489238882064824</v>
      </c>
      <c r="W17">
        <f t="shared" si="7"/>
        <v>2.0207753917920047E-2</v>
      </c>
      <c r="X17">
        <f t="shared" si="8"/>
        <v>0.31138345623612668</v>
      </c>
      <c r="Y17">
        <f t="shared" si="9"/>
        <v>0.64659021854179455</v>
      </c>
      <c r="Z17">
        <f t="shared" si="41"/>
        <v>1.8295764646747927</v>
      </c>
      <c r="AA17" s="1">
        <v>699.435791015625</v>
      </c>
      <c r="AB17" s="1">
        <v>0.5</v>
      </c>
      <c r="AC17">
        <f t="shared" si="10"/>
        <v>95.272602668010194</v>
      </c>
      <c r="AD17">
        <f t="shared" si="11"/>
        <v>2.1881500836202505</v>
      </c>
      <c r="AE17">
        <f t="shared" si="12"/>
        <v>1.7591269011136721</v>
      </c>
      <c r="AF17">
        <f t="shared" si="13"/>
        <v>23.525382995605469</v>
      </c>
      <c r="AG17" s="1">
        <v>2</v>
      </c>
      <c r="AH17">
        <f t="shared" si="14"/>
        <v>4.644859790802002</v>
      </c>
      <c r="AI17" s="1">
        <v>1</v>
      </c>
      <c r="AJ17">
        <f t="shared" si="15"/>
        <v>9.2897195816040039</v>
      </c>
      <c r="AK17" s="1">
        <v>22.735549926757813</v>
      </c>
      <c r="AL17" s="1">
        <v>23.525382995605469</v>
      </c>
      <c r="AM17" s="1">
        <v>23.012123107910156</v>
      </c>
      <c r="AN17" s="1">
        <v>400.02728271484375</v>
      </c>
      <c r="AO17" s="1">
        <v>395.12176513671875</v>
      </c>
      <c r="AP17" s="1">
        <v>10.728493690490723</v>
      </c>
      <c r="AQ17" s="1">
        <v>11.595264434814453</v>
      </c>
      <c r="AR17" s="1">
        <v>38.395515441894531</v>
      </c>
      <c r="AS17" s="1">
        <v>41.497547149658203</v>
      </c>
      <c r="AT17" s="1">
        <v>499.04266357421875</v>
      </c>
      <c r="AU17" s="1">
        <v>700</v>
      </c>
      <c r="AV17" s="1">
        <v>1.4108219146728516</v>
      </c>
      <c r="AW17" s="1">
        <v>99.309249877929688</v>
      </c>
      <c r="AX17" s="1">
        <v>1.4639191627502441</v>
      </c>
      <c r="AY17" s="1">
        <v>-1.9204176962375641E-2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6"/>
        <v>2.4952133178710931</v>
      </c>
      <c r="BH17">
        <f t="shared" si="17"/>
        <v>2.1881500836202507E-3</v>
      </c>
      <c r="BI17">
        <f t="shared" si="18"/>
        <v>296.67538299560545</v>
      </c>
      <c r="BJ17">
        <f t="shared" si="19"/>
        <v>295.88554992675779</v>
      </c>
      <c r="BK17">
        <f t="shared" si="20"/>
        <v>111.99999749660492</v>
      </c>
      <c r="BL17">
        <f t="shared" si="21"/>
        <v>2.6602486690700995E-2</v>
      </c>
      <c r="BM17">
        <f t="shared" si="22"/>
        <v>2.9106439142713318</v>
      </c>
      <c r="BN17">
        <f t="shared" si="23"/>
        <v>29.308890338503989</v>
      </c>
      <c r="BO17">
        <f t="shared" si="24"/>
        <v>17.713625903689536</v>
      </c>
      <c r="BP17">
        <f t="shared" si="25"/>
        <v>23.130466461181641</v>
      </c>
      <c r="BQ17">
        <f t="shared" si="26"/>
        <v>2.8420650101613658</v>
      </c>
      <c r="BR17">
        <f t="shared" si="27"/>
        <v>0.12100277382113959</v>
      </c>
      <c r="BS17">
        <f t="shared" si="28"/>
        <v>1.1515170131576598</v>
      </c>
      <c r="BT17">
        <f t="shared" si="29"/>
        <v>1.6905479970037061</v>
      </c>
      <c r="BU17">
        <f t="shared" si="30"/>
        <v>7.5768603405716062E-2</v>
      </c>
      <c r="BV17">
        <f t="shared" si="31"/>
        <v>23.424336891506421</v>
      </c>
      <c r="BW17">
        <f t="shared" si="32"/>
        <v>0.59696195049533685</v>
      </c>
      <c r="BX17">
        <f t="shared" si="33"/>
        <v>39.104057156852036</v>
      </c>
      <c r="BY17">
        <f t="shared" si="34"/>
        <v>393.46862249794924</v>
      </c>
      <c r="BZ17">
        <f t="shared" si="35"/>
        <v>1.1305528727191013E-2</v>
      </c>
      <c r="CA17">
        <f t="shared" si="36"/>
        <v>1458.5023803710938</v>
      </c>
      <c r="CB17">
        <f t="shared" si="37"/>
        <v>612.4246721744538</v>
      </c>
      <c r="CC17">
        <f t="shared" si="38"/>
        <v>637.01409912109375</v>
      </c>
      <c r="CD17">
        <f t="shared" si="39"/>
        <v>0.67689770777912095</v>
      </c>
      <c r="CE17">
        <f t="shared" si="40"/>
        <v>0.79908405985695663</v>
      </c>
    </row>
    <row r="18" spans="1:83" x14ac:dyDescent="0.25">
      <c r="A18" s="1">
        <v>6</v>
      </c>
      <c r="B18" s="1" t="s">
        <v>101</v>
      </c>
      <c r="C18" s="1">
        <v>2322.0000004824251</v>
      </c>
      <c r="D18" s="1">
        <v>0</v>
      </c>
      <c r="E18">
        <f t="shared" si="0"/>
        <v>10.959366540051867</v>
      </c>
      <c r="F18">
        <f t="shared" si="1"/>
        <v>0.12022980156464814</v>
      </c>
      <c r="G18">
        <f t="shared" si="2"/>
        <v>239.12284749996147</v>
      </c>
      <c r="H18" s="1">
        <v>38</v>
      </c>
      <c r="I18" s="1">
        <v>0</v>
      </c>
      <c r="J18" s="1">
        <v>343.97772216796875</v>
      </c>
      <c r="K18" s="1">
        <v>1802.4801025390625</v>
      </c>
      <c r="L18" s="1">
        <v>0</v>
      </c>
      <c r="M18" s="1">
        <v>711.54840087890625</v>
      </c>
      <c r="N18" s="1">
        <v>448.7916259765625</v>
      </c>
      <c r="O18">
        <f t="shared" si="3"/>
        <v>0.80916420565007918</v>
      </c>
      <c r="P18">
        <f t="shared" si="4"/>
        <v>1</v>
      </c>
      <c r="Q18">
        <f t="shared" si="5"/>
        <v>0.36927463343011657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6"/>
        <v>0.87481958675384519</v>
      </c>
      <c r="W18">
        <f t="shared" si="7"/>
        <v>2.4855756694680257E-2</v>
      </c>
      <c r="X18">
        <f t="shared" si="8"/>
        <v>0.36927463343011657</v>
      </c>
      <c r="Y18">
        <f t="shared" si="9"/>
        <v>0.60523924792479866</v>
      </c>
      <c r="Z18">
        <f t="shared" si="41"/>
        <v>1.5331798937537275</v>
      </c>
      <c r="AA18" s="1">
        <v>551.4696044921875</v>
      </c>
      <c r="AB18" s="1">
        <v>0.5</v>
      </c>
      <c r="AC18">
        <f t="shared" si="10"/>
        <v>89.075764506693318</v>
      </c>
      <c r="AD18">
        <f t="shared" si="11"/>
        <v>2.1163636179904768</v>
      </c>
      <c r="AE18">
        <f t="shared" si="12"/>
        <v>1.7346378620253649</v>
      </c>
      <c r="AF18">
        <f t="shared" si="13"/>
        <v>23.340648651123047</v>
      </c>
      <c r="AG18" s="1">
        <v>2</v>
      </c>
      <c r="AH18">
        <f t="shared" si="14"/>
        <v>4.644859790802002</v>
      </c>
      <c r="AI18" s="1">
        <v>1</v>
      </c>
      <c r="AJ18">
        <f t="shared" si="15"/>
        <v>9.2897195816040039</v>
      </c>
      <c r="AK18" s="1">
        <v>22.715383529663086</v>
      </c>
      <c r="AL18" s="1">
        <v>23.340648651123047</v>
      </c>
      <c r="AM18" s="1">
        <v>23.010715484619141</v>
      </c>
      <c r="AN18" s="1">
        <v>400.35028076171875</v>
      </c>
      <c r="AO18" s="1">
        <v>395.62228393554688</v>
      </c>
      <c r="AP18" s="1">
        <v>10.680110931396484</v>
      </c>
      <c r="AQ18" s="1">
        <v>11.518561363220215</v>
      </c>
      <c r="AR18" s="1">
        <v>38.264072418212891</v>
      </c>
      <c r="AS18" s="1">
        <v>41.268020629882813</v>
      </c>
      <c r="AT18" s="1">
        <v>499.01248168945313</v>
      </c>
      <c r="AU18" s="1">
        <v>550</v>
      </c>
      <c r="AV18" s="1">
        <v>1.4996159076690674</v>
      </c>
      <c r="AW18" s="1">
        <v>99.296089172363281</v>
      </c>
      <c r="AX18" s="1">
        <v>1.4681336879730225</v>
      </c>
      <c r="AY18" s="1">
        <v>-2.1027076989412308E-2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6"/>
        <v>2.4950624084472657</v>
      </c>
      <c r="BH18">
        <f t="shared" si="17"/>
        <v>2.1163636179904769E-3</v>
      </c>
      <c r="BI18">
        <f t="shared" si="18"/>
        <v>296.49064865112302</v>
      </c>
      <c r="BJ18">
        <f t="shared" si="19"/>
        <v>295.86538352966306</v>
      </c>
      <c r="BK18">
        <f t="shared" si="20"/>
        <v>87.999998033046722</v>
      </c>
      <c r="BL18">
        <f t="shared" si="21"/>
        <v>-4.9332474999075102E-2</v>
      </c>
      <c r="BM18">
        <f t="shared" si="22"/>
        <v>2.8783859582850178</v>
      </c>
      <c r="BN18">
        <f t="shared" si="23"/>
        <v>28.987908610263258</v>
      </c>
      <c r="BO18">
        <f t="shared" si="24"/>
        <v>17.469347247043043</v>
      </c>
      <c r="BP18">
        <f t="shared" si="25"/>
        <v>23.028016090393066</v>
      </c>
      <c r="BQ18">
        <f t="shared" si="26"/>
        <v>2.824506673909907</v>
      </c>
      <c r="BR18">
        <f t="shared" si="27"/>
        <v>0.11869363972193619</v>
      </c>
      <c r="BS18">
        <f t="shared" si="28"/>
        <v>1.1437480962596529</v>
      </c>
      <c r="BT18">
        <f t="shared" si="29"/>
        <v>1.680758577650254</v>
      </c>
      <c r="BU18">
        <f t="shared" si="30"/>
        <v>7.4320026681198345E-2</v>
      </c>
      <c r="BV18">
        <f t="shared" si="31"/>
        <v>23.743963588505601</v>
      </c>
      <c r="BW18">
        <f t="shared" si="32"/>
        <v>0.60442208947693743</v>
      </c>
      <c r="BX18">
        <f t="shared" si="33"/>
        <v>39.275873925006429</v>
      </c>
      <c r="BY18">
        <f t="shared" si="34"/>
        <v>394.02964761330867</v>
      </c>
      <c r="BZ18">
        <f t="shared" si="35"/>
        <v>1.0924018056312183E-2</v>
      </c>
      <c r="CA18">
        <f t="shared" si="36"/>
        <v>1458.5023803710938</v>
      </c>
      <c r="CB18">
        <f t="shared" si="37"/>
        <v>481.15077271461485</v>
      </c>
      <c r="CC18">
        <f t="shared" si="38"/>
        <v>711.54840087890625</v>
      </c>
      <c r="CD18">
        <f t="shared" si="39"/>
        <v>0.71484693997852644</v>
      </c>
      <c r="CE18">
        <f t="shared" si="40"/>
        <v>0.74798074815797366</v>
      </c>
    </row>
    <row r="19" spans="1:83" x14ac:dyDescent="0.25">
      <c r="A19" s="1">
        <v>7</v>
      </c>
      <c r="B19" s="1" t="s">
        <v>102</v>
      </c>
      <c r="C19" s="1">
        <v>2407.0000004824251</v>
      </c>
      <c r="D19" s="1">
        <v>0</v>
      </c>
      <c r="E19">
        <f t="shared" si="0"/>
        <v>9.8548072121026387</v>
      </c>
      <c r="F19">
        <f t="shared" si="1"/>
        <v>0.11545098301278531</v>
      </c>
      <c r="G19">
        <f t="shared" si="2"/>
        <v>248.44437656183047</v>
      </c>
      <c r="H19" s="1">
        <v>39</v>
      </c>
      <c r="I19" s="1">
        <v>0</v>
      </c>
      <c r="J19" s="1">
        <v>343.97772216796875</v>
      </c>
      <c r="K19" s="1">
        <v>1802.4801025390625</v>
      </c>
      <c r="L19" s="1">
        <v>0</v>
      </c>
      <c r="M19" s="1">
        <v>830.16082763671875</v>
      </c>
      <c r="N19" s="1">
        <v>464.55020141601563</v>
      </c>
      <c r="O19">
        <f t="shared" si="3"/>
        <v>0.80916420565007918</v>
      </c>
      <c r="P19">
        <f t="shared" si="4"/>
        <v>1</v>
      </c>
      <c r="Q19">
        <f t="shared" si="5"/>
        <v>0.44040939303473808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6"/>
        <v>0.87470844459533692</v>
      </c>
      <c r="W19">
        <f t="shared" si="7"/>
        <v>3.1024072304241777E-2</v>
      </c>
      <c r="X19">
        <f t="shared" si="8"/>
        <v>0.44040939303473808</v>
      </c>
      <c r="Y19">
        <f t="shared" si="9"/>
        <v>0.53943412386782341</v>
      </c>
      <c r="Z19">
        <f t="shared" si="41"/>
        <v>1.1712420563980575</v>
      </c>
      <c r="AA19" s="1">
        <v>400.55307006835938</v>
      </c>
      <c r="AB19" s="1">
        <v>0.5</v>
      </c>
      <c r="AC19">
        <f t="shared" si="10"/>
        <v>77.152492573422563</v>
      </c>
      <c r="AD19">
        <f t="shared" si="11"/>
        <v>2.0123535976640774</v>
      </c>
      <c r="AE19">
        <f t="shared" si="12"/>
        <v>1.7168438121399281</v>
      </c>
      <c r="AF19">
        <f t="shared" si="13"/>
        <v>23.184696197509766</v>
      </c>
      <c r="AG19" s="1">
        <v>2</v>
      </c>
      <c r="AH19">
        <f t="shared" si="14"/>
        <v>4.644859790802002</v>
      </c>
      <c r="AI19" s="1">
        <v>1</v>
      </c>
      <c r="AJ19">
        <f t="shared" si="15"/>
        <v>9.2897195816040039</v>
      </c>
      <c r="AK19" s="1">
        <v>22.674921035766602</v>
      </c>
      <c r="AL19" s="1">
        <v>23.184696197509766</v>
      </c>
      <c r="AM19" s="1">
        <v>23.015310287475586</v>
      </c>
      <c r="AN19" s="1">
        <v>399.81716918945313</v>
      </c>
      <c r="AO19" s="1">
        <v>395.54806518554688</v>
      </c>
      <c r="AP19" s="1">
        <v>10.630302429199219</v>
      </c>
      <c r="AQ19" s="1">
        <v>11.42768669128418</v>
      </c>
      <c r="AR19" s="1">
        <v>38.173477172851563</v>
      </c>
      <c r="AS19" s="1">
        <v>41.036888122558594</v>
      </c>
      <c r="AT19" s="1">
        <v>498.97073364257813</v>
      </c>
      <c r="AU19" s="1">
        <v>400</v>
      </c>
      <c r="AV19" s="1">
        <v>1.5348719358444214</v>
      </c>
      <c r="AW19" s="1">
        <v>99.281150817871094</v>
      </c>
      <c r="AX19" s="1">
        <v>1.4637284278869629</v>
      </c>
      <c r="AY19" s="1">
        <v>-1.930922269821167E-2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6"/>
        <v>2.4948536682128903</v>
      </c>
      <c r="BH19">
        <f t="shared" si="17"/>
        <v>2.0123535976640772E-3</v>
      </c>
      <c r="BI19">
        <f t="shared" si="18"/>
        <v>296.33469619750974</v>
      </c>
      <c r="BJ19">
        <f t="shared" si="19"/>
        <v>295.82492103576658</v>
      </c>
      <c r="BK19">
        <f t="shared" si="20"/>
        <v>63.999998569488525</v>
      </c>
      <c r="BL19">
        <f t="shared" si="21"/>
        <v>-0.12180565305635564</v>
      </c>
      <c r="BM19">
        <f t="shared" si="22"/>
        <v>2.8513976980366911</v>
      </c>
      <c r="BN19">
        <f t="shared" si="23"/>
        <v>28.720433582276986</v>
      </c>
      <c r="BO19">
        <f t="shared" si="24"/>
        <v>17.292746890992806</v>
      </c>
      <c r="BP19">
        <f t="shared" si="25"/>
        <v>22.929808616638184</v>
      </c>
      <c r="BQ19">
        <f t="shared" si="26"/>
        <v>2.8077646579331579</v>
      </c>
      <c r="BR19">
        <f t="shared" si="27"/>
        <v>0.11403379133220451</v>
      </c>
      <c r="BS19">
        <f t="shared" si="28"/>
        <v>1.134553885896763</v>
      </c>
      <c r="BT19">
        <f t="shared" si="29"/>
        <v>1.6732107720363949</v>
      </c>
      <c r="BU19">
        <f t="shared" si="30"/>
        <v>7.1397104748865972E-2</v>
      </c>
      <c r="BV19">
        <f t="shared" si="31"/>
        <v>24.665843619287052</v>
      </c>
      <c r="BW19">
        <f t="shared" si="32"/>
        <v>0.62810160996562625</v>
      </c>
      <c r="BX19">
        <f t="shared" si="33"/>
        <v>39.310205437783367</v>
      </c>
      <c r="BY19">
        <f t="shared" si="34"/>
        <v>394.11594555917151</v>
      </c>
      <c r="BZ19">
        <f t="shared" si="35"/>
        <v>9.8294550226296681E-3</v>
      </c>
      <c r="CA19">
        <f t="shared" si="36"/>
        <v>1458.5023803710938</v>
      </c>
      <c r="CB19">
        <f t="shared" si="37"/>
        <v>349.88337783813478</v>
      </c>
      <c r="CC19">
        <f t="shared" si="38"/>
        <v>830.16082763671875</v>
      </c>
      <c r="CD19">
        <f t="shared" si="39"/>
        <v>0.75200191472758438</v>
      </c>
      <c r="CE19">
        <f t="shared" si="40"/>
        <v>0.66665593967351078</v>
      </c>
    </row>
    <row r="20" spans="1:83" x14ac:dyDescent="0.25">
      <c r="A20" s="1">
        <v>8</v>
      </c>
      <c r="B20" s="1" t="s">
        <v>103</v>
      </c>
      <c r="C20" s="1">
        <v>2504.500000516884</v>
      </c>
      <c r="D20" s="1">
        <v>0</v>
      </c>
      <c r="E20">
        <f t="shared" si="0"/>
        <v>8.1854159514970029</v>
      </c>
      <c r="F20">
        <f t="shared" si="1"/>
        <v>0.10886030685275015</v>
      </c>
      <c r="G20">
        <f t="shared" si="2"/>
        <v>265.73029893606741</v>
      </c>
      <c r="H20" s="1">
        <v>40</v>
      </c>
      <c r="I20" s="1">
        <v>0</v>
      </c>
      <c r="J20" s="1">
        <v>343.97772216796875</v>
      </c>
      <c r="K20" s="1">
        <v>1802.4801025390625</v>
      </c>
      <c r="L20" s="1">
        <v>0</v>
      </c>
      <c r="M20" s="1">
        <v>970.98309326171875</v>
      </c>
      <c r="N20" s="1">
        <v>471.5272216796875</v>
      </c>
      <c r="O20">
        <f t="shared" si="3"/>
        <v>0.80916420565007918</v>
      </c>
      <c r="P20">
        <f t="shared" si="4"/>
        <v>1</v>
      </c>
      <c r="Q20">
        <f t="shared" si="5"/>
        <v>0.51438163552803273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6"/>
        <v>0.87443447017669684</v>
      </c>
      <c r="W20">
        <f t="shared" si="7"/>
        <v>4.2017629747102291E-2</v>
      </c>
      <c r="X20">
        <f t="shared" si="8"/>
        <v>0.51438163552803273</v>
      </c>
      <c r="Y20">
        <f t="shared" si="9"/>
        <v>0.46130717787456071</v>
      </c>
      <c r="Z20">
        <f t="shared" si="41"/>
        <v>0.85634550698940137</v>
      </c>
      <c r="AA20" s="1">
        <v>251.1688232421875</v>
      </c>
      <c r="AB20" s="1">
        <v>0.5</v>
      </c>
      <c r="AC20">
        <f t="shared" si="10"/>
        <v>56.486993391979475</v>
      </c>
      <c r="AD20">
        <f t="shared" si="11"/>
        <v>1.873725527060768</v>
      </c>
      <c r="AE20">
        <f t="shared" si="12"/>
        <v>1.694385822890474</v>
      </c>
      <c r="AF20">
        <f t="shared" si="13"/>
        <v>22.983352661132813</v>
      </c>
      <c r="AG20" s="1">
        <v>2</v>
      </c>
      <c r="AH20">
        <f t="shared" si="14"/>
        <v>4.644859790802002</v>
      </c>
      <c r="AI20" s="1">
        <v>1</v>
      </c>
      <c r="AJ20">
        <f t="shared" si="15"/>
        <v>9.2897195816040039</v>
      </c>
      <c r="AK20" s="1">
        <v>22.638128280639648</v>
      </c>
      <c r="AL20" s="1">
        <v>22.983352661132813</v>
      </c>
      <c r="AM20" s="1">
        <v>23.012287139892578</v>
      </c>
      <c r="AN20" s="1">
        <v>400.03317260742188</v>
      </c>
      <c r="AO20" s="1">
        <v>396.45413208007813</v>
      </c>
      <c r="AP20" s="1">
        <v>10.56483268737793</v>
      </c>
      <c r="AQ20" s="1">
        <v>11.307453155517578</v>
      </c>
      <c r="AR20" s="1">
        <v>38.019084930419922</v>
      </c>
      <c r="AS20" s="1">
        <v>40.691509246826172</v>
      </c>
      <c r="AT20" s="1">
        <v>498.9193115234375</v>
      </c>
      <c r="AU20" s="1">
        <v>250</v>
      </c>
      <c r="AV20" s="1">
        <v>1.3699811697006226</v>
      </c>
      <c r="AW20" s="1">
        <v>99.270454406738281</v>
      </c>
      <c r="AX20" s="1">
        <v>1.4117341041564941</v>
      </c>
      <c r="AY20" s="1">
        <v>-1.9281947985291481E-2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6"/>
        <v>2.4945965576171871</v>
      </c>
      <c r="BH20">
        <f t="shared" si="17"/>
        <v>1.873725527060768E-3</v>
      </c>
      <c r="BI20">
        <f t="shared" si="18"/>
        <v>296.13335266113279</v>
      </c>
      <c r="BJ20">
        <f t="shared" si="19"/>
        <v>295.78812828063963</v>
      </c>
      <c r="BK20">
        <f t="shared" si="20"/>
        <v>39.999999105930328</v>
      </c>
      <c r="BL20">
        <f t="shared" si="21"/>
        <v>-0.18599866608953394</v>
      </c>
      <c r="BM20">
        <f t="shared" si="22"/>
        <v>2.8168818358216106</v>
      </c>
      <c r="BN20">
        <f t="shared" si="23"/>
        <v>28.375832997399939</v>
      </c>
      <c r="BO20">
        <f t="shared" si="24"/>
        <v>17.068379841882361</v>
      </c>
      <c r="BP20">
        <f t="shared" si="25"/>
        <v>22.81074047088623</v>
      </c>
      <c r="BQ20">
        <f t="shared" si="26"/>
        <v>2.7875828867764394</v>
      </c>
      <c r="BR20">
        <f t="shared" si="27"/>
        <v>0.10759941780900967</v>
      </c>
      <c r="BS20">
        <f t="shared" si="28"/>
        <v>1.1224960129311365</v>
      </c>
      <c r="BT20">
        <f t="shared" si="29"/>
        <v>1.6650868738453029</v>
      </c>
      <c r="BU20">
        <f t="shared" si="30"/>
        <v>6.7361793758027019E-2</v>
      </c>
      <c r="BV20">
        <f t="shared" si="31"/>
        <v>26.379167525021813</v>
      </c>
      <c r="BW20">
        <f t="shared" si="32"/>
        <v>0.67026744693480367</v>
      </c>
      <c r="BX20">
        <f t="shared" si="33"/>
        <v>39.342040069165293</v>
      </c>
      <c r="BY20">
        <f t="shared" si="34"/>
        <v>395.26461161743646</v>
      </c>
      <c r="BZ20">
        <f t="shared" si="35"/>
        <v>8.147224742149772E-3</v>
      </c>
      <c r="CA20">
        <f t="shared" si="36"/>
        <v>1458.5023803710938</v>
      </c>
      <c r="CB20">
        <f t="shared" si="37"/>
        <v>218.60861754417422</v>
      </c>
      <c r="CC20">
        <f t="shared" si="38"/>
        <v>970.98309326171875</v>
      </c>
      <c r="CD20">
        <f t="shared" si="39"/>
        <v>0.79657351373366858</v>
      </c>
      <c r="CE20">
        <f t="shared" si="40"/>
        <v>0.57010329257452563</v>
      </c>
    </row>
    <row r="21" spans="1:83" x14ac:dyDescent="0.25">
      <c r="A21" s="1">
        <v>9</v>
      </c>
      <c r="B21" s="1" t="s">
        <v>104</v>
      </c>
      <c r="C21" s="1">
        <v>2592.000000551343</v>
      </c>
      <c r="D21" s="1">
        <v>0</v>
      </c>
      <c r="E21">
        <f t="shared" si="0"/>
        <v>4.6091183207709276</v>
      </c>
      <c r="F21">
        <f t="shared" si="1"/>
        <v>0.10073778884129719</v>
      </c>
      <c r="G21">
        <f t="shared" si="2"/>
        <v>314.1352075297911</v>
      </c>
      <c r="H21" s="1">
        <v>41</v>
      </c>
      <c r="I21" s="1">
        <v>0</v>
      </c>
      <c r="J21" s="1">
        <v>343.97772216796875</v>
      </c>
      <c r="K21" s="1">
        <v>1802.4801025390625</v>
      </c>
      <c r="L21" s="1">
        <v>0</v>
      </c>
      <c r="M21" s="1">
        <v>1049.701416015625</v>
      </c>
      <c r="N21" s="1">
        <v>463.0029296875</v>
      </c>
      <c r="O21">
        <f t="shared" si="3"/>
        <v>0.80916420565007918</v>
      </c>
      <c r="P21">
        <f t="shared" si="4"/>
        <v>1</v>
      </c>
      <c r="Q21">
        <f t="shared" si="5"/>
        <v>0.55891940067592694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6"/>
        <v>0.87405193519592284</v>
      </c>
      <c r="W21">
        <f t="shared" si="7"/>
        <v>4.2782494532308056E-2</v>
      </c>
      <c r="X21">
        <f t="shared" si="8"/>
        <v>0.55891940067592694</v>
      </c>
      <c r="Y21">
        <f t="shared" si="9"/>
        <v>0.41763494945826934</v>
      </c>
      <c r="Z21">
        <f t="shared" si="41"/>
        <v>0.71713601128669169</v>
      </c>
      <c r="AA21" s="1">
        <v>149.60763549804688</v>
      </c>
      <c r="AB21" s="1">
        <v>0.5</v>
      </c>
      <c r="AC21">
        <f t="shared" si="10"/>
        <v>36.543503930947232</v>
      </c>
      <c r="AD21">
        <f t="shared" si="11"/>
        <v>1.7103425308428124</v>
      </c>
      <c r="AE21">
        <f t="shared" si="12"/>
        <v>1.6701399701805331</v>
      </c>
      <c r="AF21">
        <f t="shared" si="13"/>
        <v>22.76411247253418</v>
      </c>
      <c r="AG21" s="1">
        <v>2</v>
      </c>
      <c r="AH21">
        <f t="shared" si="14"/>
        <v>4.644859790802002</v>
      </c>
      <c r="AI21" s="1">
        <v>1</v>
      </c>
      <c r="AJ21">
        <f t="shared" si="15"/>
        <v>9.2897195816040039</v>
      </c>
      <c r="AK21" s="1">
        <v>22.602027893066406</v>
      </c>
      <c r="AL21" s="1">
        <v>22.76411247253418</v>
      </c>
      <c r="AM21" s="1">
        <v>23.012676239013672</v>
      </c>
      <c r="AN21" s="1">
        <v>399.90017700195313</v>
      </c>
      <c r="AO21" s="1">
        <v>397.78012084960938</v>
      </c>
      <c r="AP21" s="1">
        <v>10.500691413879395</v>
      </c>
      <c r="AQ21" s="1">
        <v>11.178546905517578</v>
      </c>
      <c r="AR21" s="1">
        <v>37.866886138916016</v>
      </c>
      <c r="AS21" s="1">
        <v>40.311325073242188</v>
      </c>
      <c r="AT21" s="1">
        <v>498.9923095703125</v>
      </c>
      <c r="AU21" s="1">
        <v>150</v>
      </c>
      <c r="AV21" s="1">
        <v>1.4432532787322998</v>
      </c>
      <c r="AW21" s="1">
        <v>99.259254455566406</v>
      </c>
      <c r="AX21" s="1">
        <v>1.4202882051467896</v>
      </c>
      <c r="AY21" s="1">
        <v>-2.1672999486327171E-2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6"/>
        <v>2.4949615478515623</v>
      </c>
      <c r="BH21">
        <f t="shared" si="17"/>
        <v>1.7103425308428123E-3</v>
      </c>
      <c r="BI21">
        <f t="shared" si="18"/>
        <v>295.91411247253416</v>
      </c>
      <c r="BJ21">
        <f t="shared" si="19"/>
        <v>295.75202789306638</v>
      </c>
      <c r="BK21">
        <f t="shared" si="20"/>
        <v>23.999999463558197</v>
      </c>
      <c r="BL21">
        <f t="shared" si="21"/>
        <v>-0.21301300190303724</v>
      </c>
      <c r="BM21">
        <f t="shared" si="22"/>
        <v>2.7797142019187868</v>
      </c>
      <c r="BN21">
        <f t="shared" si="23"/>
        <v>28.004584732833461</v>
      </c>
      <c r="BO21">
        <f t="shared" si="24"/>
        <v>16.826037827315883</v>
      </c>
      <c r="BP21">
        <f t="shared" si="25"/>
        <v>22.683070182800293</v>
      </c>
      <c r="BQ21">
        <f t="shared" si="26"/>
        <v>2.7660841839893666</v>
      </c>
      <c r="BR21">
        <f t="shared" si="27"/>
        <v>9.9657106431452813E-2</v>
      </c>
      <c r="BS21">
        <f t="shared" si="28"/>
        <v>1.1095742317382538</v>
      </c>
      <c r="BT21">
        <f t="shared" si="29"/>
        <v>1.6565099522511129</v>
      </c>
      <c r="BU21">
        <f t="shared" si="30"/>
        <v>6.2381890851666857E-2</v>
      </c>
      <c r="BV21">
        <f t="shared" si="31"/>
        <v>31.180826497651694</v>
      </c>
      <c r="BW21">
        <f t="shared" si="32"/>
        <v>0.78972073028394929</v>
      </c>
      <c r="BX21">
        <f t="shared" si="33"/>
        <v>39.373632984251891</v>
      </c>
      <c r="BY21">
        <f t="shared" si="34"/>
        <v>397.11031486909707</v>
      </c>
      <c r="BZ21">
        <f t="shared" si="35"/>
        <v>4.5699576754345446E-3</v>
      </c>
      <c r="CA21">
        <f t="shared" si="36"/>
        <v>1458.5023803710938</v>
      </c>
      <c r="CB21">
        <f t="shared" si="37"/>
        <v>131.10779027938844</v>
      </c>
      <c r="CC21">
        <f t="shared" si="38"/>
        <v>1049.701416015625</v>
      </c>
      <c r="CD21">
        <f t="shared" si="39"/>
        <v>0.83134304748846211</v>
      </c>
      <c r="CE21">
        <f t="shared" si="40"/>
        <v>0.51613127044187912</v>
      </c>
    </row>
    <row r="22" spans="1:83" x14ac:dyDescent="0.25">
      <c r="A22" s="1">
        <v>10</v>
      </c>
      <c r="B22" s="1" t="s">
        <v>105</v>
      </c>
      <c r="C22" s="1">
        <v>2681.000000551343</v>
      </c>
      <c r="D22" s="1">
        <v>0</v>
      </c>
      <c r="E22">
        <f t="shared" si="0"/>
        <v>3.8501611050628068</v>
      </c>
      <c r="F22">
        <f t="shared" si="1"/>
        <v>8.9547233773978663E-2</v>
      </c>
      <c r="G22">
        <f t="shared" si="2"/>
        <v>319.20922293335815</v>
      </c>
      <c r="H22" s="1">
        <v>42</v>
      </c>
      <c r="I22" s="1">
        <v>0</v>
      </c>
      <c r="J22" s="1">
        <v>343.97772216796875</v>
      </c>
      <c r="K22" s="1">
        <v>1802.4801025390625</v>
      </c>
      <c r="L22" s="1">
        <v>0</v>
      </c>
      <c r="M22" s="1">
        <v>1107.5833740234375</v>
      </c>
      <c r="N22" s="1">
        <v>458.3304443359375</v>
      </c>
      <c r="O22">
        <f t="shared" si="3"/>
        <v>0.80916420565007918</v>
      </c>
      <c r="P22">
        <f t="shared" si="4"/>
        <v>1</v>
      </c>
      <c r="Q22">
        <f t="shared" si="5"/>
        <v>0.58618876457941593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6"/>
        <v>0.87356316995620731</v>
      </c>
      <c r="W22">
        <f t="shared" si="7"/>
        <v>5.5521584149500605E-2</v>
      </c>
      <c r="X22">
        <f t="shared" si="8"/>
        <v>0.58618876457941593</v>
      </c>
      <c r="Y22">
        <f t="shared" si="9"/>
        <v>0.38552255169794059</v>
      </c>
      <c r="Z22">
        <f t="shared" si="41"/>
        <v>0.62739902459110075</v>
      </c>
      <c r="AA22" s="1">
        <v>101.05796813964844</v>
      </c>
      <c r="AB22" s="1">
        <v>0.5</v>
      </c>
      <c r="AC22">
        <f t="shared" si="10"/>
        <v>25.874524183759156</v>
      </c>
      <c r="AD22">
        <f t="shared" si="11"/>
        <v>1.526300527216633</v>
      </c>
      <c r="AE22">
        <f t="shared" si="12"/>
        <v>1.6746468380725146</v>
      </c>
      <c r="AF22">
        <f t="shared" si="13"/>
        <v>22.708810806274414</v>
      </c>
      <c r="AG22" s="1">
        <v>2</v>
      </c>
      <c r="AH22">
        <f t="shared" si="14"/>
        <v>4.644859790802002</v>
      </c>
      <c r="AI22" s="1">
        <v>1</v>
      </c>
      <c r="AJ22">
        <f t="shared" si="15"/>
        <v>9.2897195816040039</v>
      </c>
      <c r="AK22" s="1">
        <v>22.574443817138672</v>
      </c>
      <c r="AL22" s="1">
        <v>22.708810806274414</v>
      </c>
      <c r="AM22" s="1">
        <v>23.012262344360352</v>
      </c>
      <c r="AN22" s="1">
        <v>400.22384643554688</v>
      </c>
      <c r="AO22" s="1">
        <v>398.43679809570313</v>
      </c>
      <c r="AP22" s="1">
        <v>10.435842514038086</v>
      </c>
      <c r="AQ22" s="1">
        <v>11.040884971618652</v>
      </c>
      <c r="AR22" s="1">
        <v>37.690959930419922</v>
      </c>
      <c r="AS22" s="1">
        <v>39.876174926757813</v>
      </c>
      <c r="AT22" s="1">
        <v>498.95632934570313</v>
      </c>
      <c r="AU22" s="1">
        <v>100</v>
      </c>
      <c r="AV22" s="1">
        <v>1.4728282690048218</v>
      </c>
      <c r="AW22" s="1">
        <v>99.245681762695313</v>
      </c>
      <c r="AX22" s="1">
        <v>1.3989732265472412</v>
      </c>
      <c r="AY22" s="1">
        <v>-1.8713509663939476E-2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6"/>
        <v>2.4947816467285153</v>
      </c>
      <c r="BH22">
        <f t="shared" si="17"/>
        <v>1.5263005272166329E-3</v>
      </c>
      <c r="BI22">
        <f t="shared" si="18"/>
        <v>295.85881080627439</v>
      </c>
      <c r="BJ22">
        <f t="shared" si="19"/>
        <v>295.72444381713865</v>
      </c>
      <c r="BK22">
        <f t="shared" si="20"/>
        <v>15.999999642372131</v>
      </c>
      <c r="BL22">
        <f t="shared" si="21"/>
        <v>-0.21131321145057697</v>
      </c>
      <c r="BM22">
        <f t="shared" si="22"/>
        <v>2.7704069943443046</v>
      </c>
      <c r="BN22">
        <f t="shared" si="23"/>
        <v>27.914635127083699</v>
      </c>
      <c r="BO22">
        <f t="shared" si="24"/>
        <v>16.873750155465046</v>
      </c>
      <c r="BP22">
        <f t="shared" si="25"/>
        <v>22.641627311706543</v>
      </c>
      <c r="BQ22">
        <f t="shared" si="26"/>
        <v>2.7591367804823266</v>
      </c>
      <c r="BR22">
        <f t="shared" si="27"/>
        <v>8.8692294125239352E-2</v>
      </c>
      <c r="BS22">
        <f t="shared" si="28"/>
        <v>1.09576015627179</v>
      </c>
      <c r="BT22">
        <f t="shared" si="29"/>
        <v>1.6633766242105366</v>
      </c>
      <c r="BU22">
        <f t="shared" si="30"/>
        <v>5.550886602520666E-2</v>
      </c>
      <c r="BV22">
        <f t="shared" si="31"/>
        <v>31.680136954961327</v>
      </c>
      <c r="BW22">
        <f t="shared" si="32"/>
        <v>0.80115397086562579</v>
      </c>
      <c r="BX22">
        <f t="shared" si="33"/>
        <v>38.940123129297547</v>
      </c>
      <c r="BY22">
        <f t="shared" si="34"/>
        <v>397.87728524430042</v>
      </c>
      <c r="BZ22">
        <f t="shared" si="35"/>
        <v>3.7681404055705811E-3</v>
      </c>
      <c r="CA22">
        <f t="shared" si="36"/>
        <v>1458.5023803710938</v>
      </c>
      <c r="CB22">
        <f t="shared" si="37"/>
        <v>87.35631699562073</v>
      </c>
      <c r="CC22">
        <f t="shared" si="38"/>
        <v>1107.5833740234375</v>
      </c>
      <c r="CD22">
        <f t="shared" si="39"/>
        <v>0.85024636487419181</v>
      </c>
      <c r="CE22">
        <f t="shared" si="40"/>
        <v>0.47644538525800628</v>
      </c>
    </row>
    <row r="23" spans="1:83" x14ac:dyDescent="0.25">
      <c r="A23" s="1">
        <v>11</v>
      </c>
      <c r="B23" s="1" t="s">
        <v>106</v>
      </c>
      <c r="C23" s="1">
        <v>2772.0000006202608</v>
      </c>
      <c r="D23" s="1">
        <v>0</v>
      </c>
      <c r="E23">
        <f t="shared" si="0"/>
        <v>1.4780817401440183</v>
      </c>
      <c r="F23">
        <f t="shared" si="1"/>
        <v>7.4572499975264661E-2</v>
      </c>
      <c r="G23">
        <f t="shared" si="2"/>
        <v>356.70797258088834</v>
      </c>
      <c r="H23" s="1">
        <v>43</v>
      </c>
      <c r="I23" s="1">
        <v>0</v>
      </c>
      <c r="J23" s="1">
        <v>343.97772216796875</v>
      </c>
      <c r="K23" s="1">
        <v>1802.4801025390625</v>
      </c>
      <c r="L23" s="1">
        <v>0</v>
      </c>
      <c r="M23" s="1">
        <v>1165.9091796875</v>
      </c>
      <c r="N23" s="1">
        <v>442.53326416015625</v>
      </c>
      <c r="O23">
        <f t="shared" si="3"/>
        <v>0.80916420565007918</v>
      </c>
      <c r="P23">
        <f t="shared" si="4"/>
        <v>1</v>
      </c>
      <c r="Q23">
        <f t="shared" si="5"/>
        <v>0.62043933449536015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6"/>
        <v>0.87334120607376098</v>
      </c>
      <c r="W23">
        <f t="shared" si="7"/>
        <v>5.6749451941804377E-2</v>
      </c>
      <c r="X23">
        <f t="shared" si="8"/>
        <v>0.62043933449536015</v>
      </c>
      <c r="Y23">
        <f t="shared" si="9"/>
        <v>0.35316391118817747</v>
      </c>
      <c r="Z23">
        <f t="shared" si="41"/>
        <v>0.54598671486760519</v>
      </c>
      <c r="AA23" s="1">
        <v>48.889247894287109</v>
      </c>
      <c r="AB23" s="1">
        <v>0.5</v>
      </c>
      <c r="AC23">
        <f t="shared" si="10"/>
        <v>13.245447494525454</v>
      </c>
      <c r="AD23">
        <f t="shared" si="11"/>
        <v>1.2968897313583081</v>
      </c>
      <c r="AE23">
        <f t="shared" si="12"/>
        <v>1.7058881525212539</v>
      </c>
      <c r="AF23">
        <f t="shared" si="13"/>
        <v>22.809831619262695</v>
      </c>
      <c r="AG23" s="1">
        <v>2</v>
      </c>
      <c r="AH23">
        <f t="shared" si="14"/>
        <v>4.644859790802002</v>
      </c>
      <c r="AI23" s="1">
        <v>1</v>
      </c>
      <c r="AJ23">
        <f t="shared" si="15"/>
        <v>9.2897195816040039</v>
      </c>
      <c r="AK23" s="1">
        <v>22.583791732788086</v>
      </c>
      <c r="AL23" s="1">
        <v>22.809831619262695</v>
      </c>
      <c r="AM23" s="1">
        <v>23.011615753173828</v>
      </c>
      <c r="AN23" s="1">
        <v>400.02859497070313</v>
      </c>
      <c r="AO23" s="1">
        <v>399.22860717773438</v>
      </c>
      <c r="AP23" s="1">
        <v>10.383669853210449</v>
      </c>
      <c r="AQ23" s="1">
        <v>10.897834777832031</v>
      </c>
      <c r="AR23" s="1">
        <v>37.480487823486328</v>
      </c>
      <c r="AS23" s="1">
        <v>39.336395263671875</v>
      </c>
      <c r="AT23" s="1">
        <v>498.9669189453125</v>
      </c>
      <c r="AU23" s="1">
        <v>50</v>
      </c>
      <c r="AV23" s="1">
        <v>1.4108426570892334</v>
      </c>
      <c r="AW23" s="1">
        <v>99.243675231933594</v>
      </c>
      <c r="AX23" s="1">
        <v>1.4168854951858521</v>
      </c>
      <c r="AY23" s="1">
        <v>-1.8097531050443649E-2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6"/>
        <v>2.4948345947265627</v>
      </c>
      <c r="BH23">
        <f t="shared" si="17"/>
        <v>1.2968897313583082E-3</v>
      </c>
      <c r="BI23">
        <f t="shared" si="18"/>
        <v>295.95983161926267</v>
      </c>
      <c r="BJ23">
        <f t="shared" si="19"/>
        <v>295.73379173278806</v>
      </c>
      <c r="BK23">
        <f t="shared" si="20"/>
        <v>7.9999998211860657</v>
      </c>
      <c r="BL23">
        <f t="shared" si="21"/>
        <v>-0.20692902746565919</v>
      </c>
      <c r="BM23">
        <f t="shared" si="22"/>
        <v>2.7874293279436873</v>
      </c>
      <c r="BN23">
        <f t="shared" si="23"/>
        <v>28.086720100091352</v>
      </c>
      <c r="BO23">
        <f t="shared" si="24"/>
        <v>17.188885322259321</v>
      </c>
      <c r="BP23">
        <f t="shared" si="25"/>
        <v>22.696811676025391</v>
      </c>
      <c r="BQ23">
        <f t="shared" si="26"/>
        <v>2.7683911580994356</v>
      </c>
      <c r="BR23">
        <f t="shared" si="27"/>
        <v>7.3978642190382013E-2</v>
      </c>
      <c r="BS23">
        <f t="shared" si="28"/>
        <v>1.0815411754224333</v>
      </c>
      <c r="BT23">
        <f t="shared" si="29"/>
        <v>1.6868499826770023</v>
      </c>
      <c r="BU23">
        <f t="shared" si="30"/>
        <v>4.6289641552375874E-2</v>
      </c>
      <c r="BV23">
        <f t="shared" si="31"/>
        <v>35.401010183459157</v>
      </c>
      <c r="BW23">
        <f t="shared" si="32"/>
        <v>0.89349301670179138</v>
      </c>
      <c r="BX23">
        <f t="shared" si="33"/>
        <v>38.081087141982891</v>
      </c>
      <c r="BY23">
        <f t="shared" si="34"/>
        <v>399.01380948317899</v>
      </c>
      <c r="BZ23">
        <f t="shared" si="35"/>
        <v>1.4106519175941187E-3</v>
      </c>
      <c r="CA23">
        <f t="shared" si="36"/>
        <v>1458.5023803710938</v>
      </c>
      <c r="CB23">
        <f t="shared" si="37"/>
        <v>43.667060303688046</v>
      </c>
      <c r="CC23">
        <f t="shared" si="38"/>
        <v>1165.9091796875</v>
      </c>
      <c r="CD23">
        <f t="shared" si="39"/>
        <v>0.88009274850044839</v>
      </c>
      <c r="CE23">
        <f t="shared" si="40"/>
        <v>0.4364551826714172</v>
      </c>
    </row>
    <row r="24" spans="1:83" x14ac:dyDescent="0.25">
      <c r="A24" s="1">
        <v>12</v>
      </c>
      <c r="B24" s="1" t="s">
        <v>107</v>
      </c>
      <c r="C24" s="1">
        <v>2860.0000006202608</v>
      </c>
      <c r="D24" s="1">
        <v>0</v>
      </c>
      <c r="E24">
        <f t="shared" si="0"/>
        <v>-1.3366475651608796</v>
      </c>
      <c r="F24">
        <f t="shared" si="1"/>
        <v>5.9764018799477153E-2</v>
      </c>
      <c r="G24">
        <f t="shared" si="2"/>
        <v>424.75166939964947</v>
      </c>
      <c r="H24" s="1">
        <v>44</v>
      </c>
      <c r="I24" s="1">
        <v>0</v>
      </c>
      <c r="J24" s="1">
        <v>343.97772216796875</v>
      </c>
      <c r="K24" s="1">
        <v>1802.4801025390625</v>
      </c>
      <c r="L24" s="1">
        <v>0</v>
      </c>
      <c r="M24" s="1">
        <v>1246.95703125</v>
      </c>
      <c r="N24" s="1">
        <v>375.19821166992188</v>
      </c>
      <c r="O24">
        <f t="shared" si="3"/>
        <v>0.80916420565007918</v>
      </c>
      <c r="P24">
        <f t="shared" si="4"/>
        <v>1</v>
      </c>
      <c r="Q24">
        <f t="shared" si="5"/>
        <v>0.69910894901181309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0.69910894901181309</v>
      </c>
      <c r="Y24">
        <f t="shared" si="9"/>
        <v>0.30819928081676201</v>
      </c>
      <c r="Z24">
        <f t="shared" si="41"/>
        <v>0.44550297834415653</v>
      </c>
      <c r="AA24" s="1">
        <v>0.14862589538097382</v>
      </c>
      <c r="AB24" s="1">
        <v>0.5</v>
      </c>
      <c r="AC24">
        <f t="shared" si="10"/>
        <v>4.5198976679343549E-2</v>
      </c>
      <c r="AD24">
        <f t="shared" si="11"/>
        <v>1.0536268958886768</v>
      </c>
      <c r="AE24">
        <f t="shared" si="12"/>
        <v>1.726594221056299</v>
      </c>
      <c r="AF24">
        <f t="shared" si="13"/>
        <v>22.856159210205078</v>
      </c>
      <c r="AG24" s="1">
        <v>2</v>
      </c>
      <c r="AH24">
        <f t="shared" si="14"/>
        <v>4.644859790802002</v>
      </c>
      <c r="AI24" s="1">
        <v>1</v>
      </c>
      <c r="AJ24">
        <f t="shared" si="15"/>
        <v>9.2897195816040039</v>
      </c>
      <c r="AK24" s="1">
        <v>22.628074645996094</v>
      </c>
      <c r="AL24" s="1">
        <v>22.856159210205078</v>
      </c>
      <c r="AM24" s="1">
        <v>23.020942687988281</v>
      </c>
      <c r="AN24" s="1">
        <v>400.10623168945313</v>
      </c>
      <c r="AO24" s="1">
        <v>400.47280883789063</v>
      </c>
      <c r="AP24" s="1">
        <v>10.350622177124023</v>
      </c>
      <c r="AQ24" s="1">
        <v>10.768329620361328</v>
      </c>
      <c r="AR24" s="1">
        <v>37.260318756103516</v>
      </c>
      <c r="AS24" s="1">
        <v>38.763988494873047</v>
      </c>
      <c r="AT24" s="1">
        <v>499.04837036132813</v>
      </c>
      <c r="AU24" s="1">
        <v>0</v>
      </c>
      <c r="AV24" s="1">
        <v>1.6222522258758545</v>
      </c>
      <c r="AW24" s="1">
        <v>99.242134094238281</v>
      </c>
      <c r="AX24" s="1">
        <v>1.4572678804397583</v>
      </c>
      <c r="AY24" s="1">
        <v>-1.7458569258451462E-2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6"/>
        <v>2.4952418518066404</v>
      </c>
      <c r="BH24">
        <f t="shared" si="17"/>
        <v>1.0536268958886768E-3</v>
      </c>
      <c r="BI24">
        <f t="shared" si="18"/>
        <v>296.00615921020506</v>
      </c>
      <c r="BJ24">
        <f t="shared" si="19"/>
        <v>295.77807464599607</v>
      </c>
      <c r="BK24">
        <f t="shared" si="20"/>
        <v>0</v>
      </c>
      <c r="BL24">
        <f t="shared" si="21"/>
        <v>-0.1961056858392122</v>
      </c>
      <c r="BM24">
        <f t="shared" si="22"/>
        <v>2.795266233211156</v>
      </c>
      <c r="BN24">
        <f t="shared" si="23"/>
        <v>28.166123781224098</v>
      </c>
      <c r="BO24">
        <f t="shared" si="24"/>
        <v>17.39779416086277</v>
      </c>
      <c r="BP24">
        <f t="shared" si="25"/>
        <v>22.742116928100586</v>
      </c>
      <c r="BQ24">
        <f t="shared" si="26"/>
        <v>2.7760091053684173</v>
      </c>
      <c r="BR24">
        <f t="shared" si="27"/>
        <v>5.9381993642182884E-2</v>
      </c>
      <c r="BS24">
        <f t="shared" si="28"/>
        <v>1.068672012154857</v>
      </c>
      <c r="BT24">
        <f t="shared" si="29"/>
        <v>1.7073370932135603</v>
      </c>
      <c r="BU24">
        <f t="shared" si="30"/>
        <v>3.7147880567058963E-2</v>
      </c>
      <c r="BV24">
        <f t="shared" si="31"/>
        <v>42.153262131311585</v>
      </c>
      <c r="BW24">
        <f t="shared" si="32"/>
        <v>1.0606254907348449</v>
      </c>
      <c r="BX24">
        <f t="shared" si="33"/>
        <v>37.407835366095533</v>
      </c>
      <c r="BY24">
        <f t="shared" si="34"/>
        <v>400.66705304484606</v>
      </c>
      <c r="BZ24">
        <f t="shared" si="35"/>
        <v>-1.2479461857432558E-3</v>
      </c>
      <c r="CA24">
        <f t="shared" si="36"/>
        <v>1458.5023803710938</v>
      </c>
      <c r="CB24">
        <f t="shared" si="37"/>
        <v>0</v>
      </c>
      <c r="CC24">
        <f t="shared" si="38"/>
        <v>1246.95703125</v>
      </c>
      <c r="CD24">
        <f t="shared" si="39"/>
        <v>0.9654250222702313</v>
      </c>
      <c r="CE24">
        <f t="shared" si="40"/>
        <v>0.38088595450061458</v>
      </c>
    </row>
    <row r="25" spans="1:83" x14ac:dyDescent="0.25">
      <c r="A25" s="1">
        <v>13</v>
      </c>
      <c r="B25" s="1" t="s">
        <v>108</v>
      </c>
      <c r="C25" s="1">
        <v>4820.5000005858019</v>
      </c>
      <c r="D25" s="1">
        <v>0</v>
      </c>
      <c r="E25">
        <f t="shared" si="0"/>
        <v>-1.542220360495743</v>
      </c>
      <c r="F25">
        <f t="shared" si="1"/>
        <v>1.5017530262071773E-2</v>
      </c>
      <c r="G25">
        <f t="shared" si="2"/>
        <v>550.88130869809356</v>
      </c>
      <c r="H25" s="1">
        <v>45</v>
      </c>
      <c r="I25" s="1">
        <v>0</v>
      </c>
      <c r="J25" s="1">
        <v>343.97772216796875</v>
      </c>
      <c r="K25" s="1">
        <v>1802.4801025390625</v>
      </c>
      <c r="L25" s="1">
        <v>0</v>
      </c>
      <c r="M25" s="1">
        <v>0</v>
      </c>
      <c r="N25" s="1">
        <v>0</v>
      </c>
      <c r="O25">
        <f t="shared" si="3"/>
        <v>0.80916420565007918</v>
      </c>
      <c r="P25" t="e">
        <f t="shared" si="4"/>
        <v>#DIV/0!</v>
      </c>
      <c r="Q25" t="e">
        <f t="shared" si="5"/>
        <v>#DIV/0!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 t="e">
        <f t="shared" si="8"/>
        <v>#DIV/0!</v>
      </c>
      <c r="Y25">
        <f t="shared" si="9"/>
        <v>1</v>
      </c>
      <c r="Z25" t="e">
        <f>($K$25-M25)/M25</f>
        <v>#DIV/0!</v>
      </c>
      <c r="AA25" s="1">
        <v>0.14862589538097382</v>
      </c>
      <c r="AB25" s="1">
        <v>0.5</v>
      </c>
      <c r="AC25" t="e">
        <f t="shared" si="10"/>
        <v>#DIV/0!</v>
      </c>
      <c r="AD25">
        <f t="shared" si="11"/>
        <v>0.27755135344618215</v>
      </c>
      <c r="AE25">
        <f t="shared" si="12"/>
        <v>1.8019020546749764</v>
      </c>
      <c r="AF25">
        <f t="shared" si="13"/>
        <v>22.926332473754883</v>
      </c>
      <c r="AG25" s="1">
        <v>2</v>
      </c>
      <c r="AH25">
        <f t="shared" si="14"/>
        <v>4.644859790802002</v>
      </c>
      <c r="AI25" s="1">
        <v>1</v>
      </c>
      <c r="AJ25">
        <f t="shared" si="15"/>
        <v>9.2897195816040039</v>
      </c>
      <c r="AK25" s="1">
        <v>22.579355239868164</v>
      </c>
      <c r="AL25" s="1">
        <v>22.926332473754883</v>
      </c>
      <c r="AM25" s="1">
        <v>23.021556854248047</v>
      </c>
      <c r="AN25" s="1">
        <v>399.8548583984375</v>
      </c>
      <c r="AO25" s="1">
        <v>400.42739868164063</v>
      </c>
      <c r="AP25" s="1">
        <v>10.019298553466797</v>
      </c>
      <c r="AQ25" s="1">
        <v>10.129215240478516</v>
      </c>
      <c r="AR25" s="1">
        <v>36.175407409667969</v>
      </c>
      <c r="AS25" s="1">
        <v>36.572265625</v>
      </c>
      <c r="AT25" s="1">
        <v>499.90585327148438</v>
      </c>
      <c r="AU25" s="1">
        <v>0</v>
      </c>
      <c r="AV25" s="1">
        <v>0.31007745862007141</v>
      </c>
      <c r="AW25" s="1">
        <v>99.244766235351563</v>
      </c>
      <c r="AX25" s="1">
        <v>1.4409470558166504</v>
      </c>
      <c r="AY25" s="1">
        <v>-1.7696511000394821E-2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6"/>
        <v>2.4995292663574213</v>
      </c>
      <c r="BH25">
        <f t="shared" si="17"/>
        <v>2.7755135344618217E-4</v>
      </c>
      <c r="BI25">
        <f t="shared" si="18"/>
        <v>296.07633247375486</v>
      </c>
      <c r="BJ25">
        <f t="shared" si="19"/>
        <v>295.72935523986814</v>
      </c>
      <c r="BK25">
        <f t="shared" si="20"/>
        <v>0</v>
      </c>
      <c r="BL25">
        <f t="shared" si="21"/>
        <v>-6.4473580025934452E-2</v>
      </c>
      <c r="BM25">
        <f t="shared" si="22"/>
        <v>2.8071736533638272</v>
      </c>
      <c r="BN25">
        <f t="shared" si="23"/>
        <v>28.285357100915775</v>
      </c>
      <c r="BO25">
        <f t="shared" si="24"/>
        <v>18.156141860437259</v>
      </c>
      <c r="BP25">
        <f t="shared" si="25"/>
        <v>22.752843856811523</v>
      </c>
      <c r="BQ25">
        <f t="shared" si="26"/>
        <v>2.7778154905616939</v>
      </c>
      <c r="BR25">
        <f t="shared" si="27"/>
        <v>1.4993292477332576E-2</v>
      </c>
      <c r="BS25">
        <f t="shared" si="28"/>
        <v>1.0052715986888507</v>
      </c>
      <c r="BT25">
        <f t="shared" si="29"/>
        <v>1.7725438918728431</v>
      </c>
      <c r="BU25">
        <f t="shared" si="30"/>
        <v>9.3729824017357733E-3</v>
      </c>
      <c r="BV25">
        <f t="shared" si="31"/>
        <v>54.672086705166841</v>
      </c>
      <c r="BW25">
        <f t="shared" si="32"/>
        <v>1.3757333052428591</v>
      </c>
      <c r="BX25">
        <f t="shared" si="33"/>
        <v>34.659392552782123</v>
      </c>
      <c r="BY25">
        <f t="shared" si="34"/>
        <v>400.65151712443969</v>
      </c>
      <c r="BZ25">
        <f t="shared" si="35"/>
        <v>-1.3341374883827819E-3</v>
      </c>
      <c r="CA25">
        <f t="shared" si="36"/>
        <v>1458.5023803710938</v>
      </c>
      <c r="CB25">
        <f t="shared" si="37"/>
        <v>0</v>
      </c>
      <c r="CC25">
        <f t="shared" si="38"/>
        <v>0</v>
      </c>
      <c r="CD25">
        <f t="shared" si="39"/>
        <v>0</v>
      </c>
      <c r="CE25">
        <f t="shared" si="40"/>
        <v>1.2358430996049858</v>
      </c>
    </row>
    <row r="26" spans="1:83" x14ac:dyDescent="0.25">
      <c r="A26" s="1"/>
      <c r="B26" s="1"/>
    </row>
    <row r="27" spans="1:83" x14ac:dyDescent="0.25">
      <c r="A27" s="1"/>
      <c r="B27" s="1"/>
    </row>
    <row r="28" spans="1:83" x14ac:dyDescent="0.25">
      <c r="A28" s="1"/>
      <c r="B28" s="1"/>
    </row>
    <row r="29" spans="1:83" x14ac:dyDescent="0.25">
      <c r="A29" s="1"/>
      <c r="B29" s="1"/>
    </row>
    <row r="30" spans="1:83" x14ac:dyDescent="0.25">
      <c r="A30" s="1"/>
      <c r="B30" s="1"/>
    </row>
    <row r="31" spans="1:83" x14ac:dyDescent="0.25">
      <c r="A31" s="1"/>
      <c r="B31" s="1"/>
    </row>
    <row r="32" spans="1:83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  <row r="97" spans="1:2" x14ac:dyDescent="0.25">
      <c r="A97" s="1"/>
      <c r="B97" s="1"/>
    </row>
    <row r="98" spans="1:2" x14ac:dyDescent="0.25">
      <c r="A98" s="1"/>
      <c r="B98" s="1"/>
    </row>
  </sheetData>
  <sortState ref="A13:CE98">
    <sortCondition ref="A1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2020_02_10_1500_1_basil_13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2020-02-11T12:32:53Z</dcterms:created>
  <dcterms:modified xsi:type="dcterms:W3CDTF">2020-02-13T09:41:33Z</dcterms:modified>
</cp:coreProperties>
</file>